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1640" tabRatio="892" firstSheet="1" activeTab="12"/>
  </bookViews>
  <sheets>
    <sheet name="Биланс успеха" sheetId="1" r:id="rId1"/>
    <sheet name="Биланс стања" sheetId="2" r:id="rId2"/>
    <sheet name="Извештај о новчаним токовимa" sheetId="3" r:id="rId3"/>
    <sheet name="Зараде"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sheetId="12" r:id="rId12"/>
    <sheet name="Образац НБС" sheetId="13" r:id="rId13"/>
  </sheets>
  <definedNames>
    <definedName name="_xlnm.Print_Area" localSheetId="7">'Донације'!$B$2:$K$35</definedName>
    <definedName name="_xlnm.Print_Area" localSheetId="4">'Запослени'!$B$2:$F$31</definedName>
    <definedName name="_xlnm.Print_Area" localSheetId="3">'Зараде'!$B$1:$H$48</definedName>
    <definedName name="_xlnm.Print_Area" localSheetId="9">'Кредити'!$A$1:$W$34</definedName>
    <definedName name="_xlnm.Print_Area" localSheetId="6">'Субвенције'!$B$1:$G$52</definedName>
    <definedName name="_xlnm.Print_Area" localSheetId="5">'Цене'!$B$1:$Z$36</definedName>
  </definedNames>
  <calcPr fullCalcOnLoad="1"/>
</workbook>
</file>

<file path=xl/sharedStrings.xml><?xml version="1.0" encoding="utf-8"?>
<sst xmlns="http://schemas.openxmlformats.org/spreadsheetml/2006/main" count="1437" uniqueCount="928">
  <si>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</si>
  <si>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</si>
  <si>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</si>
  <si>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</si>
  <si>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</si>
  <si>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</si>
  <si>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</si>
  <si>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</si>
  <si>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</si>
  <si>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</si>
  <si>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</si>
  <si>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</si>
  <si>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</si>
  <si>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</si>
  <si>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</si>
  <si>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</si>
  <si>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</si>
  <si>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</si>
  <si>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</si>
  <si>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</si>
  <si>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</si>
  <si>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</si>
  <si>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</si>
  <si>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</si>
  <si>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</si>
  <si>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</si>
  <si>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</si>
  <si>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</si>
  <si>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</si>
  <si>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</si>
  <si>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</si>
  <si>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r>
      <t>103,05</t>
    </r>
    <r>
      <rPr>
        <sz val="16"/>
        <rFont val="Times New Roman"/>
        <family val="1"/>
      </rPr>
      <t xml:space="preserve">                            636,99                             95,73          </t>
    </r>
  </si>
  <si>
    <r>
      <t>80</t>
    </r>
    <r>
      <rPr>
        <sz val="16"/>
        <rFont val="Times New Roman"/>
        <family val="1"/>
      </rPr>
      <t xml:space="preserve">                               400                             63,16           </t>
    </r>
  </si>
  <si>
    <r>
      <t xml:space="preserve">                        </t>
    </r>
    <r>
      <rPr>
        <b/>
        <sz val="36"/>
        <rFont val="Times New Roman"/>
        <family val="1"/>
      </rPr>
      <t xml:space="preserve">                                                                    Директор,</t>
    </r>
  </si>
  <si>
    <t xml:space="preserve">                                            Владимир Зеленовић</t>
  </si>
  <si>
    <t xml:space="preserve">          Директор, </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</si>
  <si>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</si>
  <si>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</si>
  <si>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</si>
  <si>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</si>
  <si>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</si>
  <si>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</si>
  <si>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</si>
  <si>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</si>
  <si>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</si>
  <si>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</si>
  <si>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</si>
  <si>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</si>
  <si>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</si>
  <si>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</si>
  <si>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</si>
  <si>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</si>
  <si>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</si>
  <si>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</si>
  <si>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</si>
  <si>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</si>
  <si>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</si>
  <si>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</si>
  <si>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</si>
  <si>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</si>
  <si>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</si>
  <si>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</si>
  <si>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</si>
  <si>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</si>
  <si>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</si>
  <si>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</si>
  <si>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</si>
  <si>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</si>
  <si>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</si>
  <si>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</si>
  <si>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</si>
  <si>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</si>
  <si>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</si>
  <si>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</si>
  <si>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</si>
  <si>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</si>
  <si>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</si>
  <si>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</si>
  <si>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</si>
  <si>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</si>
  <si>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</si>
  <si>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</si>
  <si>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</si>
  <si>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</si>
  <si>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</si>
  <si>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</si>
  <si>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</si>
  <si>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</si>
  <si>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</si>
  <si>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</si>
  <si>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</si>
  <si>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</si>
  <si>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</si>
  <si>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</si>
  <si>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</si>
  <si>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</si>
  <si>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</si>
  <si>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</si>
  <si>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</si>
  <si>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</si>
  <si>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</si>
  <si>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</si>
  <si>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</si>
  <si>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</si>
  <si>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</si>
  <si>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</si>
  <si>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</si>
  <si>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</si>
  <si>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</si>
  <si>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</si>
  <si>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</si>
  <si>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</si>
  <si>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</si>
  <si>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</si>
  <si>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</si>
  <si>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</si>
  <si>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</si>
  <si>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</si>
  <si>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Датум: 31.10.2016.</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</si>
  <si>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</si>
  <si>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</si>
  <si>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</si>
  <si>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</si>
  <si>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</si>
  <si>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</si>
  <si>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</si>
  <si>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</si>
  <si>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</si>
  <si>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</si>
  <si>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</si>
  <si>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</si>
  <si>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</si>
  <si>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</si>
  <si>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</si>
  <si>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</si>
  <si>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</si>
  <si>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</si>
  <si>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</si>
  <si>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</si>
  <si>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</si>
  <si>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</si>
  <si>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 xml:space="preserve">2014. </t>
  </si>
  <si>
    <t xml:space="preserve">2013. </t>
  </si>
  <si>
    <t>2012.</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</si>
  <si>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</si>
  <si>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</si>
  <si>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</si>
  <si>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</si>
  <si>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</si>
  <si>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</si>
  <si>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</si>
  <si>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</si>
  <si>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</si>
  <si>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</si>
  <si>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</si>
  <si>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</si>
  <si>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</si>
  <si>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</si>
  <si>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</si>
  <si>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</si>
  <si>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</si>
  <si>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</si>
  <si>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</si>
  <si>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</si>
  <si>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</si>
  <si>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</si>
  <si>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</si>
  <si>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</si>
  <si>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</si>
  <si>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</si>
  <si>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</si>
  <si>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</si>
  <si>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</si>
  <si>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</si>
  <si>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</si>
  <si>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</si>
  <si>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</si>
  <si>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</si>
  <si>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</si>
  <si>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</si>
  <si>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</si>
  <si>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</si>
  <si>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</si>
  <si>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</si>
  <si>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</si>
  <si>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</si>
  <si>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</si>
  <si>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</si>
  <si>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</si>
  <si>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</si>
  <si>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</si>
  <si>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</si>
  <si>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</si>
  <si>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</si>
  <si>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</si>
  <si>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</si>
  <si>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</si>
  <si>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</si>
  <si>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</si>
  <si>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</si>
  <si>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</si>
  <si>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</si>
  <si>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</si>
  <si>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</si>
  <si>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</si>
  <si>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</si>
  <si>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</si>
  <si>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</si>
  <si>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</si>
  <si>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</si>
  <si>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</si>
  <si>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</si>
  <si>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</si>
  <si>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</si>
  <si>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 xml:space="preserve">       Владимир Зеленовић</t>
  </si>
  <si>
    <t xml:space="preserve">                  План плаћања по кредиту за текућу годину у динарима</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</si>
  <si>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</si>
  <si>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</si>
  <si>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</si>
  <si>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</si>
  <si>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</si>
  <si>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</si>
  <si>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</si>
  <si>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</si>
  <si>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</si>
  <si>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</si>
  <si>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</si>
  <si>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</si>
  <si>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</si>
  <si>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</si>
  <si>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</si>
  <si>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</si>
  <si>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</si>
  <si>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</si>
  <si>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</si>
  <si>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</si>
  <si>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</si>
  <si>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</si>
  <si>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</si>
  <si>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</si>
  <si>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</si>
  <si>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</si>
  <si>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</si>
  <si>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</si>
  <si>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</si>
  <si>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</si>
  <si>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</si>
  <si>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</si>
  <si>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</si>
  <si>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</si>
  <si>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</si>
  <si>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</si>
  <si>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</si>
  <si>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</si>
  <si>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</si>
  <si>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</si>
  <si>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</si>
  <si>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</si>
  <si>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</si>
  <si>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</si>
  <si>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</si>
  <si>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</si>
  <si>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</si>
  <si>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</si>
  <si>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</si>
  <si>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</si>
  <si>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</si>
  <si>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</si>
  <si>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</si>
  <si>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</si>
  <si>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</si>
  <si>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</si>
  <si>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</si>
  <si>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</si>
  <si>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</si>
  <si>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</si>
  <si>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</si>
  <si>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</si>
  <si>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</si>
  <si>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</si>
  <si>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</si>
  <si>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</si>
  <si>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</si>
  <si>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</si>
  <si>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</si>
  <si>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</si>
  <si>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</si>
  <si>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</si>
  <si>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</si>
  <si>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</si>
  <si>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</si>
  <si>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</si>
  <si>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</si>
  <si>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</si>
  <si>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</si>
  <si>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</si>
  <si>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</si>
  <si>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</si>
  <si>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</si>
  <si>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</si>
  <si>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</si>
  <si>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</si>
  <si>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</si>
  <si>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</si>
  <si>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</si>
  <si>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</si>
  <si>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</si>
  <si>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</si>
  <si>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</si>
  <si>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</si>
  <si>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</si>
  <si>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</si>
  <si>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</si>
  <si>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</si>
  <si>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</si>
  <si>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</si>
  <si>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</si>
  <si>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</si>
  <si>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</si>
  <si>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</si>
  <si>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</si>
  <si>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</si>
  <si>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</si>
  <si>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</si>
  <si>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</si>
  <si>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</si>
  <si>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</si>
  <si>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</si>
  <si>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</si>
  <si>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</si>
  <si>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</si>
  <si>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</si>
  <si>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</si>
  <si>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</si>
  <si>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</si>
  <si>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</si>
  <si>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</si>
  <si>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</si>
  <si>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</si>
  <si>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</si>
  <si>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</si>
  <si>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</si>
  <si>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</si>
  <si>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</si>
  <si>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</si>
  <si>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</si>
  <si>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</si>
  <si>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</si>
  <si>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</si>
  <si>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</si>
  <si>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</si>
  <si>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</si>
  <si>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</si>
  <si>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</si>
  <si>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</si>
  <si>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</si>
  <si>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</si>
  <si>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</si>
  <si>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</si>
  <si>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</si>
  <si>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</si>
  <si>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</si>
  <si>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</si>
  <si>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</si>
  <si>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</si>
  <si>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</si>
  <si>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</si>
  <si>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</si>
  <si>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</si>
  <si>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</si>
  <si>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</si>
  <si>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</si>
  <si>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</si>
  <si>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</si>
  <si>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</si>
  <si>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</si>
  <si>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</si>
  <si>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</si>
  <si>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</si>
  <si>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</si>
  <si>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</si>
  <si>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</si>
  <si>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</si>
  <si>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</si>
  <si>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</si>
  <si>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</si>
  <si>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</si>
  <si>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</si>
  <si>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</si>
  <si>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</si>
  <si>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</si>
  <si>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</si>
  <si>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</si>
  <si>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</si>
  <si>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</si>
  <si>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</si>
  <si>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</si>
  <si>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</si>
  <si>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</si>
  <si>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</si>
  <si>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</si>
  <si>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</si>
  <si>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</si>
  <si>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</si>
  <si>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</si>
  <si>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</si>
  <si>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</si>
  <si>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</si>
  <si>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</si>
  <si>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</si>
  <si>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</si>
  <si>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</si>
  <si>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</si>
  <si>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</si>
  <si>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</si>
  <si>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</si>
  <si>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</si>
  <si>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</si>
  <si>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</si>
  <si>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</si>
  <si>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</si>
  <si>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</si>
  <si>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</si>
  <si>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</si>
  <si>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</si>
  <si>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</si>
  <si>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</si>
  <si>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</si>
  <si>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</si>
  <si>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</si>
  <si>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</si>
  <si>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</si>
  <si>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</si>
  <si>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</si>
  <si>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</si>
  <si>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СУБВЕНЦИЈЕ И ОСТАЛИ ПРИХОДИ ИЗ БУЏЕТА</t>
  </si>
  <si>
    <t>Пренето из буџета</t>
  </si>
  <si>
    <t>Реализовано</t>
  </si>
  <si>
    <t>Приход</t>
  </si>
  <si>
    <t>М.П.</t>
  </si>
  <si>
    <t xml:space="preserve">Неутрошено </t>
  </si>
  <si>
    <t>4 (2-3)</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</si>
  <si>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</si>
  <si>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</si>
  <si>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</si>
  <si>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</si>
  <si>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</si>
  <si>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</si>
  <si>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</si>
  <si>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</si>
  <si>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</si>
  <si>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</si>
  <si>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</si>
  <si>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</si>
  <si>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3</t>
  </si>
  <si>
    <t>Образац 2</t>
  </si>
  <si>
    <t>Образац 1Б</t>
  </si>
  <si>
    <t>Образац 1</t>
  </si>
  <si>
    <t>Образац 11</t>
  </si>
  <si>
    <t>Гаранција државе
Да/Не</t>
  </si>
  <si>
    <t>Број ангажованих по основу уговора (рад ван радног односа)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</si>
  <si>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</si>
  <si>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</si>
  <si>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</si>
  <si>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</si>
  <si>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</si>
  <si>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</si>
  <si>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</si>
  <si>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</si>
  <si>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</si>
  <si>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</si>
  <si>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</si>
  <si>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</si>
  <si>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</si>
  <si>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</si>
  <si>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</si>
  <si>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</si>
  <si>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</si>
  <si>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</si>
  <si>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</si>
  <si>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</si>
  <si>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</si>
  <si>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</si>
  <si>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</si>
  <si>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</si>
  <si>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</si>
  <si>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</si>
  <si>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</si>
  <si>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</si>
  <si>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</si>
  <si>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</si>
  <si>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</si>
  <si>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</si>
  <si>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</si>
  <si>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</si>
  <si>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</si>
  <si>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</si>
  <si>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</si>
  <si>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</si>
  <si>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r>
      <t>16</t>
    </r>
    <r>
      <rPr>
        <sz val="16"/>
        <rFont val="Times New Roman"/>
        <family val="1"/>
      </rPr>
      <t xml:space="preserve">                              4                                     12</t>
    </r>
  </si>
  <si>
    <t xml:space="preserve">отказ </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</si>
  <si>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</si>
  <si>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</si>
  <si>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</si>
  <si>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</si>
  <si>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</si>
  <si>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</si>
  <si>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36 месеци</t>
  </si>
  <si>
    <t>20.08.2013.</t>
  </si>
  <si>
    <t>21.08.2013.</t>
  </si>
  <si>
    <t>део 016, део 019, део 028, део 029, део 038, део 039, део 052, део 053, део 055, део 059, део 202, део 204, део 206 и део 209</t>
  </si>
  <si>
    <r>
      <t xml:space="preserve">           2015. </t>
    </r>
    <r>
      <rPr>
        <b/>
        <sz val="12"/>
        <rFont val="Calibri"/>
        <family val="2"/>
      </rPr>
      <t>¹</t>
    </r>
  </si>
  <si>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</si>
  <si>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</si>
  <si>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</si>
  <si>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</si>
  <si>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</si>
  <si>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</si>
  <si>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</si>
  <si>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</si>
  <si>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</si>
  <si>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</si>
  <si>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</si>
  <si>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</si>
  <si>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</si>
  <si>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</si>
  <si>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</si>
  <si>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</si>
  <si>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АИК банка - наменски рачун</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</si>
  <si>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</si>
  <si>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</si>
  <si>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</si>
  <si>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</si>
  <si>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</si>
  <si>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</si>
  <si>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</si>
  <si>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</si>
  <si>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Пиреус банка</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</si>
  <si>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</si>
  <si>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</si>
  <si>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</si>
  <si>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</si>
  <si>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</si>
  <si>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 xml:space="preserve">          201_²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</si>
  <si>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</si>
  <si>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</si>
  <si>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</si>
  <si>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</si>
  <si>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</si>
  <si>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</si>
  <si>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</si>
  <si>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</si>
  <si>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</si>
  <si>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</si>
  <si>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Укупно:</t>
  </si>
  <si>
    <t xml:space="preserve">Реализација  </t>
  </si>
  <si>
    <t xml:space="preserve">План  </t>
  </si>
  <si>
    <t>Година повлачења кредита</t>
  </si>
  <si>
    <t>Период почека (Grace period)</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</si>
  <si>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</si>
  <si>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</si>
  <si>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Предузеће: ЈКП „ЧИСТОЋА“НОВИ САД</t>
  </si>
  <si>
    <t>Матични број: 08066531</t>
  </si>
  <si>
    <t>Реализација за
01.01-31.12.2015.     годину</t>
  </si>
  <si>
    <t>План за
01.01-31.12.2016.            годину</t>
  </si>
  <si>
    <t xml:space="preserve">Директор, </t>
  </si>
  <si>
    <t>Владимир Зеленовић</t>
  </si>
  <si>
    <t xml:space="preserve">Стање на дан 
31.12.2015.
</t>
  </si>
  <si>
    <t xml:space="preserve">Планирано стање 
на дан 31.12.2016. </t>
  </si>
  <si>
    <t>Награде, солидарне помоћи и друга давања лицима која нису запослена</t>
  </si>
  <si>
    <t>-</t>
  </si>
  <si>
    <t>отказ уговора због истека рока</t>
  </si>
  <si>
    <t>споразумни престанак радног односа</t>
  </si>
  <si>
    <t>инвалидска пензија</t>
  </si>
  <si>
    <t>старосна пензија</t>
  </si>
  <si>
    <t>превремена пензија</t>
  </si>
  <si>
    <t>Предузеће: ЈКП „ЧИСТОЋА“ НОВИ САД</t>
  </si>
  <si>
    <t>Образац 4.</t>
  </si>
  <si>
    <t>децембар 2015. године</t>
  </si>
  <si>
    <t>Индекс дец. 2016. / дец. 2015. године</t>
  </si>
  <si>
    <t xml:space="preserve"> 9.</t>
  </si>
  <si>
    <t>технолошки вишак</t>
  </si>
  <si>
    <t>попуњавања слободних,односно упражњених радних мест,заснивањем радног односа са лицем коме је радни однос на неодређено време код корисника јавних средстава престао на основу споразума ради заснивања ранод односа код другог корисника јавних средстава.</t>
  </si>
  <si>
    <t>по правоснажној пресуди</t>
  </si>
  <si>
    <t>Крупан грађевински отпад</t>
  </si>
  <si>
    <t>Цене услуга изношења, одвоза и депоновања смећа</t>
  </si>
  <si>
    <t>Домаћинства по члану</t>
  </si>
  <si>
    <t xml:space="preserve">Правна лица по м2 </t>
  </si>
  <si>
    <t xml:space="preserve">Предузетници </t>
  </si>
  <si>
    <t xml:space="preserve"> I     група</t>
  </si>
  <si>
    <t>II     група</t>
  </si>
  <si>
    <t>III   група-------II група</t>
  </si>
  <si>
    <t>IV   група-------II група</t>
  </si>
  <si>
    <t>V    група-------III група</t>
  </si>
  <si>
    <t>Цене услуга депоновања појединих врста отпада - динара по килограму</t>
  </si>
  <si>
    <t>Комунални отпад</t>
  </si>
  <si>
    <t>Индустријски отпад</t>
  </si>
  <si>
    <t>Инертни материјал</t>
  </si>
  <si>
    <t>Биоразградљив отпад</t>
  </si>
  <si>
    <t>Реализација за
01.01 - 31.12.2015. годину</t>
  </si>
  <si>
    <t>Субвенције - Текуће субвенције и капиталне субвенције</t>
  </si>
  <si>
    <t>Остали приходи из буџета - Услуге из делатности</t>
  </si>
  <si>
    <t>УКУПНО:</t>
  </si>
  <si>
    <t>План за 01.01 - 31.12.2016. годину</t>
  </si>
  <si>
    <t>Период од 01.01. до 31.03.2016.</t>
  </si>
  <si>
    <t>Период од 01.01. до 30.06.2016.</t>
  </si>
  <si>
    <t>Период од 01.01. до 30.09.2016.</t>
  </si>
  <si>
    <t>Период од 01.01. до 31.12.2016.</t>
  </si>
  <si>
    <t>Субвенције - Инвестиционе активности - капиталне субвенције и услуге из делатности</t>
  </si>
  <si>
    <t>Остали приходи из буџета *</t>
  </si>
  <si>
    <r>
      <t xml:space="preserve">Б.СТАЛНА ИМОВИНА </t>
    </r>
    <r>
      <rPr>
        <sz val="18"/>
        <rFont val="Times New Roman"/>
        <family val="1"/>
      </rPr>
      <t>(0003+0010+0019+0024+0034)</t>
    </r>
  </si>
  <si>
    <t>АИК Банка</t>
  </si>
  <si>
    <t>ЕУР</t>
  </si>
  <si>
    <t>не</t>
  </si>
  <si>
    <t>Стање кредитне задужености 
на 31.12.2015. године у оригиналној валути</t>
  </si>
  <si>
    <t>Стање кредитне задужености 
на 31.12.2015. године у динарима</t>
  </si>
  <si>
    <t>21.03.2015.</t>
  </si>
  <si>
    <t>1.424.050,56 </t>
  </si>
  <si>
    <r>
      <t>Г. СВЕГА ПРИЛИВ ГОТОВИНЕ</t>
    </r>
    <r>
      <rPr>
        <sz val="18"/>
        <color indexed="8"/>
        <rFont val="Times New Roman"/>
        <family val="1"/>
      </rPr>
      <t> (3001 + 3013 + 3025)</t>
    </r>
  </si>
  <si>
    <r>
      <t>Д. СВЕГА ОДЛИВ ГОТОВИНЕ</t>
    </r>
    <r>
      <rPr>
        <sz val="18"/>
        <color indexed="8"/>
        <rFont val="Times New Roman"/>
        <family val="1"/>
      </rPr>
      <t> (3005 + 3019 + 3031)</t>
    </r>
  </si>
  <si>
    <r>
      <t>15.633.620,99</t>
    </r>
    <r>
      <rPr>
        <sz val="16"/>
        <rFont val="Times New Roman"/>
        <family val="1"/>
      </rPr>
      <t xml:space="preserve">                            1.273.978,79               14.359.642,20                                 </t>
    </r>
  </si>
  <si>
    <r>
      <t>Ђ. НЕТО ПРИЛИВ ГОТОВИНЕ</t>
    </r>
    <r>
      <rPr>
        <sz val="18"/>
        <color indexed="8"/>
        <rFont val="Times New Roman"/>
        <family val="1"/>
      </rPr>
      <t> (3040 – 3041)</t>
    </r>
  </si>
  <si>
    <r>
      <t>Е. НЕТО ОДЛИВ ГОТОВИНЕ</t>
    </r>
    <r>
      <rPr>
        <sz val="18"/>
        <color indexed="8"/>
        <rFont val="Times New Roman"/>
        <family val="1"/>
      </rPr>
      <t> (3041 – 3040)</t>
    </r>
  </si>
  <si>
    <r>
      <t xml:space="preserve">Ј. ГОТОВИНА НА КРАЈУ ОБРАЧУНСКОГ ПЕРИОДА </t>
    </r>
    <r>
      <rPr>
        <sz val="18"/>
        <color indexed="8"/>
        <rFont val="Times New Roman"/>
        <family val="1"/>
      </rPr>
      <t>(3042 – 3043 + 3044 + 3045 – 3046)</t>
    </r>
  </si>
  <si>
    <t>Отпремнине                                                                                            - за одлазак у пензију                                                                            - за технолошки вишак</t>
  </si>
  <si>
    <t>Број прималаца
- за одлазак у пензију
-за технoлошки  вишак</t>
  </si>
  <si>
    <r>
      <t>14</t>
    </r>
    <r>
      <rPr>
        <sz val="16"/>
        <rFont val="Times New Roman"/>
        <family val="1"/>
      </rPr>
      <t xml:space="preserve">                               5                                        9</t>
    </r>
  </si>
  <si>
    <r>
      <t>7.566.266,28</t>
    </r>
    <r>
      <rPr>
        <sz val="16"/>
        <rFont val="Times New Roman"/>
        <family val="1"/>
      </rPr>
      <t xml:space="preserve">       1.352.882,18        6.213.384,10</t>
    </r>
  </si>
  <si>
    <r>
      <t>15.200.000,00</t>
    </r>
    <r>
      <rPr>
        <sz val="16"/>
        <rFont val="Times New Roman"/>
        <family val="1"/>
      </rPr>
      <t xml:space="preserve">                            200.000,00                                       15.000.000,00</t>
    </r>
  </si>
  <si>
    <t>30.06.2016.</t>
  </si>
  <si>
    <t>30.09.2016.</t>
  </si>
  <si>
    <t>31.12.2016.</t>
  </si>
  <si>
    <r>
      <t>20</t>
    </r>
    <r>
      <rPr>
        <sz val="16"/>
        <rFont val="Times New Roman"/>
        <family val="1"/>
      </rPr>
      <t xml:space="preserve">                               1                                        19</t>
    </r>
  </si>
  <si>
    <t>Пројекат „Изградња рециклажног дворишта“ (средства из Фонда за заштиту животне средине Републике Србије)-наставак реализације уговорених обавеза</t>
  </si>
  <si>
    <t>Пројекат '' Санације, затварања и рекултивације сметлишта у Новом Саду'' – I  фаза (средства из Фонда за заштиту животне средине Републике Србије) )-наставак реализације уговорених обавеза</t>
  </si>
  <si>
    <t>Набавка контејнера за одлагања отпада</t>
  </si>
  <si>
    <t>Набавка машине за сабијање отпада (компактор)</t>
  </si>
  <si>
    <t xml:space="preserve">Набавка подземних контејнера </t>
  </si>
  <si>
    <t>Набавка камиона за пражњење подземних контејнера</t>
  </si>
  <si>
    <t>Набавка камиона за пражњење контејнера  од 5м³</t>
  </si>
  <si>
    <t>Набавка  ауточистилице</t>
  </si>
  <si>
    <t xml:space="preserve">Износ инвестиционог улагања закључно са 31.12.2015. </t>
  </si>
  <si>
    <t>Инвестиционе активности - капиталне субвенције</t>
  </si>
  <si>
    <t>Укупна вредност - План 2015.</t>
  </si>
  <si>
    <t>Аутосмећари</t>
  </si>
  <si>
    <t>Прикључно возило - чистилица</t>
  </si>
  <si>
    <t>Дизалица за подизање подземних контејнера</t>
  </si>
  <si>
    <t>Чистилица</t>
  </si>
  <si>
    <t xml:space="preserve">3 даске за снег - прикључак за чистилице </t>
  </si>
  <si>
    <t xml:space="preserve">Набавка и постављање  подземних контејнера </t>
  </si>
  <si>
    <t>Теретна - лака доставна возила (3 комада)</t>
  </si>
  <si>
    <t>Рачунари                                          ОРН: 30213000- Персонални рачунари</t>
  </si>
  <si>
    <t xml:space="preserve">Израда интегралног информационог система или за нека од подручја рада </t>
  </si>
  <si>
    <t>Аутосмећар са грајфером</t>
  </si>
  <si>
    <t>Посуде за привремено одлагање отпада генерисаног у предузећу</t>
  </si>
  <si>
    <t>Термоизолација управне зграде</t>
  </si>
  <si>
    <t>Сопствена средства</t>
  </si>
  <si>
    <t>ТА пећ - 3KW</t>
  </si>
  <si>
    <t>Клима уређаји  12-ица</t>
  </si>
  <si>
    <t xml:space="preserve">Гасна централа </t>
  </si>
  <si>
    <t>Фасадни гасни котао - Vaillant 24kw</t>
  </si>
  <si>
    <t>Машина за сушење веша</t>
  </si>
  <si>
    <t xml:space="preserve">Компаратор - сет са сталком </t>
  </si>
  <si>
    <t>Субитор (микрометар за рупе) гарнитура до 150 мм</t>
  </si>
  <si>
    <t>Стубна бушилица</t>
  </si>
  <si>
    <t>Машина за нитовање пакни</t>
  </si>
  <si>
    <t>Машине за стругање пакни</t>
  </si>
  <si>
    <t>CO2 апарат за варење 280А</t>
  </si>
  <si>
    <t>Сервер</t>
  </si>
  <si>
    <t>Камере за видео надзор са монтажом</t>
  </si>
  <si>
    <t>Контејнери од 5 м³ (6 комада)</t>
  </si>
  <si>
    <t>Покретна вага</t>
  </si>
  <si>
    <t>- </t>
  </si>
  <si>
    <t>2010.</t>
  </si>
  <si>
    <t>2011.</t>
  </si>
  <si>
    <t>План 2016.</t>
  </si>
  <si>
    <t>Рачунари</t>
  </si>
  <si>
    <t>Сервери</t>
  </si>
  <si>
    <t>Аброл контејнери</t>
  </si>
  <si>
    <t>Даске за снег - прикључак за чистилице</t>
  </si>
  <si>
    <t xml:space="preserve">Теретна - лака доставна возила </t>
  </si>
  <si>
    <t>Возила за : рад зимске службе, превенцију дивљих депонија и изласке по пријавама грађана</t>
  </si>
  <si>
    <t>Набавка камиона за ношење аброл контејнера</t>
  </si>
  <si>
    <t>Дизалице за подизање подземних контејнера</t>
  </si>
  <si>
    <t xml:space="preserve">Аутосмећари - мали </t>
  </si>
  <si>
    <t>Камион за пражњење корпи за отпатке</t>
  </si>
  <si>
    <t xml:space="preserve">Доградња (додатна услуга) интегралног информационог система уведеног у предузеће 2015 године </t>
  </si>
  <si>
    <t>Израда софтвера за управљање документацијом</t>
  </si>
  <si>
    <t>Пројекат доградње постојеће канализационе мреже</t>
  </si>
  <si>
    <t xml:space="preserve">Израда ограде око депоније </t>
  </si>
  <si>
    <t xml:space="preserve">Доградња постојеће канализационе мреже израда сепаратора </t>
  </si>
  <si>
    <t xml:space="preserve">Контејнери од 5m³ </t>
  </si>
  <si>
    <t>Гасна централа</t>
  </si>
  <si>
    <t>Апарат високог притиска - Пуномат</t>
  </si>
  <si>
    <t>Израда недостајуће техничке документације за легализацију нелегализованих грађевинских објеката у предузећу</t>
  </si>
  <si>
    <t>Израда Пројекта за додатно опремање линије за селекцију комуналног чврстог отпада, произвођач „MACPRESSE”</t>
  </si>
  <si>
    <t>Стручни надзор извођења радовима на доградњи канализационе мреже и сепаратора  (позиција 4 у групи (РАДОВИ)</t>
  </si>
  <si>
    <t>Набавка 5 аутосмећара путем финансијског лизинга на 60 месеци</t>
  </si>
  <si>
    <t>Набавка 2 ауточистилице путем финансијског лизинга на 60 месеци</t>
  </si>
  <si>
    <t xml:space="preserve">Мини комбинована машина (Bob-Cat или одговарајући) путем финансијског лизинга на 60 месеци </t>
  </si>
  <si>
    <t>Набавка 2 камиона за пражњење подземних контејнера путем финансијског лизинга на 60 месеци</t>
  </si>
  <si>
    <t>Набавка камиона за ношење контејнера од 5m³ путем финансијског лизинга на 60 месеци</t>
  </si>
  <si>
    <t xml:space="preserve">Ауточистилица </t>
  </si>
  <si>
    <t xml:space="preserve">Пројекат „Изградња рециклажног дворишта“ </t>
  </si>
  <si>
    <t xml:space="preserve">Пројекат  ''Санације, затварања и рекултивације сметлишта у Новом Саду'' – I  фаза </t>
  </si>
  <si>
    <t xml:space="preserve">Комбинована радна машина (ICB или еквивалентно) </t>
  </si>
  <si>
    <t>Набавка и уградња подземних контејнера</t>
  </si>
  <si>
    <t xml:space="preserve">                                             ИЗВЕШТАЈ О ИНВЕСТИЦИЈАМА</t>
  </si>
  <si>
    <t>(средства из Фонда за заштиту животне средине Републике Србије)-наставак реализације уговорених обавеза</t>
  </si>
  <si>
    <t>(средства из Фонда за заштиту животне средине Републике Србије) -наставак реализације уговорених обавеза</t>
  </si>
  <si>
    <t>Финансијски лизинг</t>
  </si>
  <si>
    <t>01.01. - 31.03.2016.</t>
  </si>
  <si>
    <t>01.01. - 30.06.2016.</t>
  </si>
  <si>
    <t>01.01. - 30.09.2016.</t>
  </si>
  <si>
    <t>01.01. - 31.12.2016.</t>
  </si>
  <si>
    <t xml:space="preserve">План за
01.01-31.12.2015.            </t>
  </si>
  <si>
    <t xml:space="preserve">Реализација 
01.01-31.12.2015.      </t>
  </si>
  <si>
    <t xml:space="preserve">План за
01.01-31.12.2016.             </t>
  </si>
  <si>
    <t>Плански курс: 123 Динара</t>
  </si>
  <si>
    <t>31.12.2015. (претходна година)</t>
  </si>
  <si>
    <t>31.03.2016.</t>
  </si>
  <si>
    <t>текући рачун</t>
  </si>
  <si>
    <t>Војвођанска банка</t>
  </si>
  <si>
    <t>Трезор</t>
  </si>
  <si>
    <t xml:space="preserve">АИК банка </t>
  </si>
  <si>
    <t>Војвођанска банка - наменски рачун</t>
  </si>
  <si>
    <t>полагање готовине</t>
  </si>
  <si>
    <t>Директор,</t>
  </si>
  <si>
    <t>ПОЗИЦИЈА</t>
  </si>
  <si>
    <t>План</t>
  </si>
  <si>
    <t xml:space="preserve">   ...................</t>
  </si>
  <si>
    <t>Укупно кредитно задужење</t>
  </si>
  <si>
    <t>у динарима</t>
  </si>
  <si>
    <r>
      <t>15.200.000,00</t>
    </r>
    <r>
      <rPr>
        <sz val="16"/>
        <rFont val="Times New Roman"/>
        <family val="1"/>
      </rPr>
      <t xml:space="preserve">                            200.000,00               15.000.000,00                                 </t>
    </r>
  </si>
  <si>
    <r>
      <t>20</t>
    </r>
    <r>
      <rPr>
        <sz val="16"/>
        <rFont val="Times New Roman"/>
        <family val="1"/>
      </rPr>
      <t xml:space="preserve">                               1                        19                              </t>
    </r>
  </si>
  <si>
    <t>*За стране кредите је неопходно навести износ и у оригиналној валути.</t>
  </si>
  <si>
    <t>ВРСТА ПРОИЗВОДА И УСЛУГЕ</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</si>
  <si>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</si>
  <si>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</si>
  <si>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</si>
  <si>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</si>
  <si>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</si>
  <si>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</si>
  <si>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</si>
  <si>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</si>
  <si>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</si>
  <si>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</si>
  <si>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</si>
  <si>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</si>
  <si>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</si>
  <si>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</si>
  <si>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</si>
  <si>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</si>
  <si>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</si>
  <si>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</si>
  <si>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</si>
  <si>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</si>
  <si>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</si>
  <si>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</si>
  <si>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</si>
  <si>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</si>
  <si>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</si>
  <si>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</si>
  <si>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</si>
  <si>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</si>
  <si>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</si>
  <si>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</si>
  <si>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</si>
  <si>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</si>
  <si>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</si>
  <si>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</si>
  <si>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</si>
  <si>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</si>
  <si>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</si>
  <si>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</si>
  <si>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</si>
  <si>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</si>
  <si>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</si>
  <si>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</si>
  <si>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</si>
  <si>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</si>
  <si>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</si>
  <si>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</si>
  <si>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</si>
  <si>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</si>
  <si>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</si>
  <si>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</si>
  <si>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</si>
  <si>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</si>
  <si>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</si>
  <si>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</si>
  <si>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</si>
  <si>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</si>
  <si>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</si>
  <si>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</si>
  <si>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</si>
  <si>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</si>
  <si>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СРЕДСТВА ЗА ПОСЕБНЕ НАМЕНЕ</t>
  </si>
  <si>
    <t>Остало</t>
  </si>
  <si>
    <t xml:space="preserve">КРЕДИТНА ЗАДУЖЕНОСТ </t>
  </si>
  <si>
    <t xml:space="preserve">М.П. </t>
  </si>
  <si>
    <t>Домаћи кредитор</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</si>
  <si>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</si>
  <si>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</si>
  <si>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</si>
  <si>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</si>
  <si>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</si>
  <si>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</si>
  <si>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</si>
  <si>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</si>
  <si>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</si>
  <si>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</si>
  <si>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</si>
  <si>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</si>
  <si>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</si>
  <si>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</si>
  <si>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</si>
  <si>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</si>
  <si>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</si>
  <si>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</si>
  <si>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</si>
  <si>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</si>
  <si>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</si>
  <si>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</si>
  <si>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</si>
  <si>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01.01.2016. - 30.09.2016.</t>
  </si>
  <si>
    <t>Индекс реализација
01.01.2016. - 30.09.2016. / План 01.01.2016. - 30.09.2016.</t>
  </si>
  <si>
    <t>БИЛАНС УСПЕХА за период 01.01.2016. - 30.09.2016. године</t>
  </si>
  <si>
    <t>30. 09. 2016.</t>
  </si>
  <si>
    <t>БИЛАНС СТАЊА  на дан 30.09.2016.</t>
  </si>
  <si>
    <t>у периоду од 01.01.2016. - 30.09.2016. године</t>
  </si>
  <si>
    <t>Стање на дан 30.06.2016. године*</t>
  </si>
  <si>
    <t>Стање на дан 30.09.2016. године</t>
  </si>
  <si>
    <t xml:space="preserve">      на дан 30.09.2016.</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</si>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</sst>
</file>

<file path=xl/styles.xml><?xml version="1.0" encoding="utf-8"?>
<styleSheet xmlns="http://schemas.openxmlformats.org/spreadsheetml/2006/main">
  <numFmts count="39">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 _Д_и_н_._-;\-* #,##0\ _Д_и_н_._-;_-* &quot;-&quot;\ _Д_и_н_._-;_-@_-"/>
    <numFmt numFmtId="44" formatCode="_-* #,##0.00\ &quot;Дин.&quot;_-;\-* #,##0.00\ &quot;Дин.&quot;_-;_-* &quot;-&quot;??\ &quot;Дин.&quot;_-;_-@_-"/>
    <numFmt numFmtId="43" formatCode="_-* #,##0.00\ _Д_и_н_._-;\-* #,##0.00\ _Д_и_н_._-;_-* &quot;-&quot;??\ _Д_и_н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 numFmtId="188" formatCode="&quot;Din.&quot;#,##0_);\(&quot;Din.&quot;#,##0\)"/>
    <numFmt numFmtId="189" formatCode="&quot;Din.&quot;#,##0_);[Red]\(&quot;Din.&quot;#,##0\)"/>
    <numFmt numFmtId="190" formatCode="&quot;Din.&quot;#,##0.00_);\(&quot;Din.&quot;#,##0.00\)"/>
    <numFmt numFmtId="191" formatCode="&quot;Din.&quot;#,##0.00_);[Red]\(&quot;Din.&quot;#,##0.00\)"/>
    <numFmt numFmtId="192" formatCode="_(&quot;Din.&quot;* #,##0_);_(&quot;Din.&quot;* \(#,##0\);_(&quot;Din.&quot;* &quot;-&quot;_);_(@_)"/>
    <numFmt numFmtId="193" formatCode="_(&quot;Din.&quot;* #,##0.00_);_(&quot;Din.&quot;* \(#,##0.00\);_(&quot;Din.&quot;* &quot;-&quot;??_);_(@_)"/>
    <numFmt numFmtId="194" formatCode="[$-C1A]d\.\ mmmm\ yyyy"/>
  </numFmts>
  <fonts count="68">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sz val="12"/>
      <name val="Arial"/>
      <family val="2"/>
    </font>
    <font>
      <sz val="12"/>
      <color indexed="8"/>
      <name val="Times New Roman"/>
      <family val="1"/>
    </font>
    <font>
      <sz val="14"/>
      <name val="Times New Roman"/>
      <family val="1"/>
    </font>
    <font>
      <sz val="16"/>
      <name val="Times New Roman"/>
      <family val="1"/>
    </font>
    <font>
      <sz val="10"/>
      <name val="Times New Roman"/>
      <family val="1"/>
    </font>
    <font>
      <b/>
      <sz val="10"/>
      <name val="Times New Roman"/>
      <family val="1"/>
    </font>
    <font>
      <sz val="11"/>
      <name val="Times New Roman"/>
      <family val="1"/>
    </font>
    <font>
      <b/>
      <sz val="16"/>
      <name val="Times New Roman"/>
      <family val="1"/>
    </font>
    <font>
      <sz val="16"/>
      <name val="Arial"/>
      <family val="2"/>
    </font>
    <font>
      <b/>
      <sz val="22"/>
      <name val="Times New Roman"/>
      <family val="1"/>
    </font>
    <font>
      <sz val="18"/>
      <name val="Times New Roman"/>
      <family val="1"/>
    </font>
    <font>
      <b/>
      <sz val="10"/>
      <color indexed="8"/>
      <name val="Times New Roman"/>
      <family val="1"/>
    </font>
    <font>
      <sz val="9"/>
      <name val="Times New Roman"/>
      <family val="1"/>
    </font>
    <font>
      <b/>
      <sz val="12"/>
      <name val="Calibri"/>
      <family val="2"/>
    </font>
    <font>
      <sz val="12"/>
      <name val="Calibri"/>
      <family val="2"/>
    </font>
    <font>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4"/>
      <color indexed="8"/>
      <name val="Times New Roman"/>
      <family val="1"/>
    </font>
    <font>
      <sz val="14"/>
      <name val="Arial"/>
      <family val="0"/>
    </font>
    <font>
      <b/>
      <sz val="18"/>
      <name val="Times New Roman"/>
      <family val="1"/>
    </font>
    <font>
      <sz val="18"/>
      <name val="Arial"/>
      <family val="0"/>
    </font>
    <font>
      <sz val="24"/>
      <name val="Times New Roman"/>
      <family val="1"/>
    </font>
    <font>
      <sz val="20"/>
      <name val="Times New Roman"/>
      <family val="1"/>
    </font>
    <font>
      <i/>
      <sz val="18"/>
      <name val="Times New Roman"/>
      <family val="1"/>
    </font>
    <font>
      <b/>
      <sz val="20"/>
      <name val="Times New Roman"/>
      <family val="1"/>
    </font>
    <font>
      <sz val="26"/>
      <name val="Times New Roman"/>
      <family val="1"/>
    </font>
    <font>
      <sz val="20"/>
      <name val="Arial"/>
      <family val="0"/>
    </font>
    <font>
      <b/>
      <sz val="18"/>
      <color indexed="8"/>
      <name val="Times New Roman"/>
      <family val="1"/>
    </font>
    <font>
      <sz val="18"/>
      <color indexed="8"/>
      <name val="Times New Roman"/>
      <family val="1"/>
    </font>
    <font>
      <b/>
      <sz val="11"/>
      <color indexed="8"/>
      <name val="Times New Roman"/>
      <family val="1"/>
    </font>
    <font>
      <sz val="9"/>
      <color indexed="8"/>
      <name val="Times New Roman"/>
      <family val="1"/>
    </font>
    <font>
      <b/>
      <sz val="12"/>
      <color indexed="8"/>
      <name val="Times New Roman"/>
      <family val="1"/>
    </font>
    <font>
      <sz val="11"/>
      <name val="Arial"/>
      <family val="0"/>
    </font>
    <font>
      <sz val="28"/>
      <name val="Times New Roman"/>
      <family val="1"/>
    </font>
    <font>
      <b/>
      <sz val="26"/>
      <name val="Times New Roman"/>
      <family val="1"/>
    </font>
    <font>
      <sz val="26"/>
      <name val="Arial"/>
      <family val="0"/>
    </font>
    <font>
      <b/>
      <i/>
      <sz val="16"/>
      <name val="Times New Roman"/>
      <family val="1"/>
    </font>
    <font>
      <sz val="22"/>
      <name val="Arial"/>
      <family val="0"/>
    </font>
    <font>
      <sz val="16"/>
      <color indexed="8"/>
      <name val="Times New Roman"/>
      <family val="1"/>
    </font>
    <font>
      <sz val="36"/>
      <name val="Times New Roman"/>
      <family val="1"/>
    </font>
    <font>
      <b/>
      <sz val="36"/>
      <name val="Times New Roman"/>
      <family val="1"/>
    </font>
    <font>
      <b/>
      <sz val="24"/>
      <name val="Times New Roman"/>
      <family val="1"/>
    </font>
    <font>
      <b/>
      <sz val="16"/>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thin"/>
      <top>
        <color indexed="63"/>
      </top>
      <bottom style="thin"/>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color indexed="63"/>
      </left>
      <right style="thin"/>
      <top>
        <color indexed="63"/>
      </top>
      <bottom style="thin"/>
    </border>
    <border>
      <left style="medium"/>
      <right style="thin"/>
      <top>
        <color indexed="63"/>
      </top>
      <bottom style="thin"/>
    </border>
    <border>
      <left style="thin"/>
      <right style="thin"/>
      <top style="thin"/>
      <bottom>
        <color indexed="63"/>
      </bottom>
    </border>
    <border>
      <left style="thin"/>
      <right style="medium"/>
      <top style="thin"/>
      <bottom style="medium"/>
    </border>
    <border>
      <left style="thin"/>
      <right>
        <color indexed="63"/>
      </right>
      <top style="thin"/>
      <bottom style="thin"/>
    </border>
    <border>
      <left>
        <color indexed="63"/>
      </left>
      <right style="thin"/>
      <top style="thin"/>
      <bottom style="medium"/>
    </border>
    <border>
      <left style="thin"/>
      <right style="thin"/>
      <top style="medium"/>
      <bottom style="thin"/>
    </border>
    <border>
      <left style="thin"/>
      <right>
        <color indexed="63"/>
      </right>
      <top style="medium"/>
      <bottom style="thin"/>
    </border>
    <border>
      <left style="medium"/>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medium"/>
      <right style="thin"/>
      <top>
        <color indexed="63"/>
      </top>
      <bottom style="medium"/>
    </border>
    <border>
      <left style="thin"/>
      <right style="medium"/>
      <top>
        <color indexed="63"/>
      </top>
      <bottom style="medium"/>
    </border>
    <border>
      <left style="thin"/>
      <right style="medium"/>
      <top style="medium"/>
      <bottom style="thin"/>
    </border>
    <border>
      <left>
        <color indexed="63"/>
      </left>
      <right>
        <color indexed="63"/>
      </right>
      <top style="medium"/>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style="medium"/>
      <right style="thin"/>
      <top style="thin"/>
      <bottom>
        <color indexed="63"/>
      </bottom>
    </border>
    <border>
      <left style="thin"/>
      <right style="thin"/>
      <top>
        <color indexed="63"/>
      </top>
      <bottom style="medium"/>
    </border>
    <border diagonalUp="1">
      <left style="medium"/>
      <right style="thin"/>
      <top style="medium"/>
      <bottom style="thin"/>
      <diagonal style="thin"/>
    </border>
    <border diagonalUp="1">
      <left style="medium"/>
      <right style="thin"/>
      <top style="thin"/>
      <bottom style="medium"/>
      <diagonal style="thin"/>
    </border>
    <border>
      <left>
        <color indexed="63"/>
      </left>
      <right style="medium"/>
      <top style="medium"/>
      <bottom style="thin"/>
    </border>
    <border>
      <left>
        <color indexed="63"/>
      </left>
      <right style="thin"/>
      <top style="thin"/>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style="thin"/>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8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8"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8"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10" fillId="0" borderId="0" xfId="0" applyFont="1" applyAlignment="1">
      <alignment horizontal="left" vertical="center" wrapText="1"/>
    </xf>
    <xf numFmtId="0" fontId="10" fillId="0" borderId="0" xfId="0" applyFont="1" applyAlignment="1">
      <alignment horizontal="left" wrapText="1"/>
    </xf>
    <xf numFmtId="0" fontId="10" fillId="0" borderId="0" xfId="0" applyFont="1" applyAlignment="1">
      <alignment/>
    </xf>
    <xf numFmtId="0" fontId="10" fillId="0" borderId="0" xfId="0" applyFont="1" applyBorder="1" applyAlignment="1">
      <alignment/>
    </xf>
    <xf numFmtId="0" fontId="10" fillId="0" borderId="0" xfId="0" applyFont="1" applyAlignment="1">
      <alignment horizontal="center"/>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0" fillId="0" borderId="0" xfId="0" applyFont="1" applyBorder="1" applyAlignment="1">
      <alignment vertical="center"/>
    </xf>
    <xf numFmtId="3" fontId="10" fillId="0" borderId="0" xfId="0" applyNumberFormat="1" applyFont="1" applyBorder="1" applyAlignment="1">
      <alignment horizontal="right" vertical="center" wrapText="1"/>
    </xf>
    <xf numFmtId="0" fontId="5"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5" fillId="0" borderId="0" xfId="0" applyFont="1" applyBorder="1" applyAlignment="1">
      <alignment/>
    </xf>
    <xf numFmtId="49" fontId="10" fillId="0" borderId="0" xfId="0" applyNumberFormat="1" applyFont="1" applyBorder="1" applyAlignment="1">
      <alignment horizontal="center" vertical="center"/>
    </xf>
    <xf numFmtId="0" fontId="10" fillId="0" borderId="0" xfId="0" applyFont="1" applyBorder="1" applyAlignment="1">
      <alignment horizontal="left" vertical="center"/>
    </xf>
    <xf numFmtId="0" fontId="10" fillId="0" borderId="0" xfId="0" applyFont="1" applyAlignment="1">
      <alignment/>
    </xf>
    <xf numFmtId="2"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12" fillId="0" borderId="10" xfId="0" applyFont="1" applyBorder="1" applyAlignment="1">
      <alignment horizontal="center" vertical="center" wrapText="1"/>
    </xf>
    <xf numFmtId="0" fontId="2" fillId="0" borderId="11" xfId="0" applyFont="1" applyBorder="1" applyAlignment="1">
      <alignment/>
    </xf>
    <xf numFmtId="0" fontId="2" fillId="0" borderId="12" xfId="0" applyFont="1" applyBorder="1" applyAlignment="1">
      <alignment/>
    </xf>
    <xf numFmtId="0" fontId="12"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11" fillId="0" borderId="0" xfId="0" applyFont="1" applyAlignment="1">
      <alignment/>
    </xf>
    <xf numFmtId="49" fontId="11" fillId="0" borderId="0" xfId="0" applyNumberFormat="1" applyFont="1" applyAlignment="1">
      <alignment/>
    </xf>
    <xf numFmtId="0" fontId="15" fillId="0" borderId="0" xfId="0" applyFont="1" applyAlignment="1">
      <alignment/>
    </xf>
    <xf numFmtId="49" fontId="15" fillId="0" borderId="0" xfId="0" applyNumberFormat="1" applyFont="1" applyAlignment="1">
      <alignment/>
    </xf>
    <xf numFmtId="0" fontId="16" fillId="0" borderId="0" xfId="0" applyFont="1" applyAlignment="1">
      <alignment/>
    </xf>
    <xf numFmtId="0" fontId="15" fillId="0" borderId="0" xfId="0" applyFont="1" applyAlignment="1">
      <alignment horizontal="right"/>
    </xf>
    <xf numFmtId="0" fontId="2" fillId="0" borderId="0" xfId="0" applyFont="1" applyAlignment="1">
      <alignment horizontal="right"/>
    </xf>
    <xf numFmtId="0" fontId="1" fillId="0" borderId="13" xfId="0" applyFont="1" applyBorder="1" applyAlignment="1">
      <alignment horizontal="center" vertical="center" wrapText="1"/>
    </xf>
    <xf numFmtId="0" fontId="10" fillId="0" borderId="0" xfId="0" applyFont="1" applyAlignment="1">
      <alignment horizontal="right"/>
    </xf>
    <xf numFmtId="0" fontId="2" fillId="0" borderId="14" xfId="0" applyFont="1" applyBorder="1" applyAlignment="1">
      <alignment/>
    </xf>
    <xf numFmtId="0" fontId="2" fillId="0" borderId="0" xfId="0" applyFont="1" applyBorder="1" applyAlignment="1">
      <alignment horizontal="left" wrapText="1"/>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0" fontId="2" fillId="0" borderId="18" xfId="0" applyFont="1" applyBorder="1" applyAlignment="1">
      <alignment/>
    </xf>
    <xf numFmtId="0" fontId="12" fillId="0" borderId="12"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2" fillId="0" borderId="19" xfId="0" applyFont="1" applyBorder="1" applyAlignment="1">
      <alignment/>
    </xf>
    <xf numFmtId="0" fontId="12" fillId="0" borderId="16" xfId="0" applyFont="1" applyBorder="1" applyAlignment="1">
      <alignment horizontal="center" vertical="center" wrapText="1"/>
    </xf>
    <xf numFmtId="0" fontId="2" fillId="0" borderId="0" xfId="0" applyFont="1" applyFill="1" applyBorder="1" applyAlignment="1">
      <alignment horizontal="center" wrapText="1"/>
    </xf>
    <xf numFmtId="0" fontId="1"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1" xfId="0" applyFont="1" applyBorder="1" applyAlignment="1">
      <alignment/>
    </xf>
    <xf numFmtId="0" fontId="1" fillId="0" borderId="13"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wrapText="1"/>
    </xf>
    <xf numFmtId="0" fontId="1" fillId="0" borderId="17" xfId="0" applyFont="1" applyBorder="1" applyAlignment="1">
      <alignment horizontal="center" vertical="center"/>
    </xf>
    <xf numFmtId="0" fontId="1" fillId="0" borderId="11" xfId="0" applyFont="1" applyBorder="1" applyAlignment="1">
      <alignment horizontal="center" vertical="center"/>
    </xf>
    <xf numFmtId="0" fontId="2" fillId="0" borderId="19" xfId="0" applyFont="1" applyBorder="1" applyAlignment="1">
      <alignment/>
    </xf>
    <xf numFmtId="0" fontId="1" fillId="0" borderId="25" xfId="0" applyFont="1" applyBorder="1" applyAlignment="1">
      <alignment horizontal="center" vertical="center" wrapText="1"/>
    </xf>
    <xf numFmtId="0" fontId="1" fillId="0" borderId="26" xfId="0" applyFont="1" applyBorder="1" applyAlignment="1">
      <alignment horizontal="left" vertical="center" wrapText="1"/>
    </xf>
    <xf numFmtId="0" fontId="1" fillId="0" borderId="13" xfId="0" applyFont="1" applyBorder="1" applyAlignment="1">
      <alignment horizontal="left" vertical="center" wrapText="1"/>
    </xf>
    <xf numFmtId="0" fontId="19" fillId="0" borderId="0" xfId="57" applyFont="1">
      <alignment/>
      <protection/>
    </xf>
    <xf numFmtId="0" fontId="1" fillId="0" borderId="0" xfId="57" applyFont="1">
      <alignment/>
      <protection/>
    </xf>
    <xf numFmtId="0" fontId="9" fillId="0" borderId="0" xfId="57" applyFont="1">
      <alignment/>
      <protection/>
    </xf>
    <xf numFmtId="0" fontId="12" fillId="0" borderId="0" xfId="57" applyFont="1">
      <alignment/>
      <protection/>
    </xf>
    <xf numFmtId="0" fontId="13" fillId="0" borderId="0" xfId="57" applyFont="1" applyAlignment="1">
      <alignment vertical="center"/>
      <protection/>
    </xf>
    <xf numFmtId="0" fontId="12" fillId="0" borderId="11" xfId="57" applyFont="1" applyBorder="1" applyAlignment="1">
      <alignment horizontal="center" vertical="center" wrapText="1"/>
      <protection/>
    </xf>
    <xf numFmtId="0" fontId="20" fillId="0" borderId="27" xfId="57" applyFont="1" applyBorder="1" applyAlignment="1">
      <alignment horizontal="center" vertical="center" wrapText="1"/>
      <protection/>
    </xf>
    <xf numFmtId="0" fontId="20" fillId="0" borderId="13" xfId="57" applyFont="1" applyBorder="1" applyAlignment="1">
      <alignment horizontal="center" vertical="center" wrapText="1"/>
      <protection/>
    </xf>
    <xf numFmtId="0" fontId="20" fillId="0" borderId="25" xfId="57" applyFont="1" applyBorder="1" applyAlignment="1">
      <alignment horizontal="center" vertical="center" wrapText="1"/>
      <protection/>
    </xf>
    <xf numFmtId="0" fontId="20" fillId="0" borderId="16" xfId="57" applyFont="1" applyBorder="1" applyAlignment="1">
      <alignment vertical="center" wrapText="1"/>
      <protection/>
    </xf>
    <xf numFmtId="0" fontId="12" fillId="0" borderId="10" xfId="57" applyFont="1" applyBorder="1" applyAlignment="1">
      <alignment vertical="center" wrapText="1"/>
      <protection/>
    </xf>
    <xf numFmtId="0" fontId="12" fillId="0" borderId="10" xfId="57" applyFont="1" applyBorder="1" applyAlignment="1">
      <alignment horizontal="center" vertical="center" wrapText="1"/>
      <protection/>
    </xf>
    <xf numFmtId="0" fontId="12" fillId="0" borderId="28" xfId="57" applyFont="1" applyBorder="1" applyAlignment="1">
      <alignment horizontal="center" vertical="center" wrapText="1"/>
      <protection/>
    </xf>
    <xf numFmtId="0" fontId="12" fillId="0" borderId="28" xfId="57" applyFont="1" applyBorder="1" applyAlignment="1">
      <alignment vertical="center" wrapText="1"/>
      <protection/>
    </xf>
    <xf numFmtId="0" fontId="12" fillId="0" borderId="10" xfId="57" applyFont="1" applyBorder="1" applyAlignment="1">
      <alignment horizontal="left" vertical="center" wrapText="1"/>
      <protection/>
    </xf>
    <xf numFmtId="0" fontId="20" fillId="0" borderId="17" xfId="57" applyFont="1" applyBorder="1" applyAlignment="1">
      <alignment vertical="center" wrapText="1"/>
      <protection/>
    </xf>
    <xf numFmtId="0" fontId="12" fillId="0" borderId="11" xfId="57" applyFont="1" applyBorder="1" applyAlignment="1">
      <alignment vertical="center" wrapText="1"/>
      <protection/>
    </xf>
    <xf numFmtId="0" fontId="9" fillId="0" borderId="0" xfId="57" applyFont="1">
      <alignment/>
      <protection/>
    </xf>
    <xf numFmtId="0" fontId="9" fillId="0" borderId="0" xfId="57" applyFont="1" applyAlignment="1">
      <alignment horizontal="center"/>
      <protection/>
    </xf>
    <xf numFmtId="0" fontId="20" fillId="20" borderId="16" xfId="57" applyFont="1" applyFill="1" applyBorder="1" applyAlignment="1">
      <alignment vertical="center" wrapText="1"/>
      <protection/>
    </xf>
    <xf numFmtId="0" fontId="13" fillId="20" borderId="10" xfId="57" applyFont="1" applyFill="1" applyBorder="1" applyAlignment="1">
      <alignment vertical="center" wrapText="1"/>
      <protection/>
    </xf>
    <xf numFmtId="0" fontId="13" fillId="20" borderId="10" xfId="57" applyFont="1" applyFill="1" applyBorder="1" applyAlignment="1">
      <alignment horizontal="center" vertical="center" wrapText="1"/>
      <protection/>
    </xf>
    <xf numFmtId="0" fontId="13" fillId="20" borderId="28" xfId="57" applyFont="1" applyFill="1" applyBorder="1" applyAlignment="1">
      <alignment horizontal="center" vertical="center" wrapText="1"/>
      <protection/>
    </xf>
    <xf numFmtId="0" fontId="12" fillId="0" borderId="0" xfId="57" applyFont="1" applyAlignment="1">
      <alignment horizontal="right"/>
      <protection/>
    </xf>
    <xf numFmtId="0" fontId="12" fillId="0" borderId="0" xfId="57" applyFont="1" applyAlignment="1">
      <alignment wrapText="1"/>
      <protection/>
    </xf>
    <xf numFmtId="0" fontId="10" fillId="0" borderId="0" xfId="0" applyFont="1" applyBorder="1" applyAlignment="1">
      <alignment/>
    </xf>
    <xf numFmtId="0" fontId="2" fillId="0" borderId="0" xfId="0" applyFont="1" applyBorder="1" applyAlignment="1">
      <alignment horizontal="center" vertical="center"/>
    </xf>
    <xf numFmtId="0" fontId="2" fillId="0" borderId="19" xfId="0" applyFont="1" applyBorder="1" applyAlignment="1">
      <alignment horizontal="right"/>
    </xf>
    <xf numFmtId="0" fontId="1" fillId="0" borderId="0" xfId="0" applyFont="1" applyFill="1" applyBorder="1" applyAlignment="1">
      <alignment vertical="center" wrapText="1"/>
    </xf>
    <xf numFmtId="0" fontId="2" fillId="0" borderId="0" xfId="0" applyFont="1" applyAlignment="1">
      <alignment horizontal="center" wrapText="1"/>
    </xf>
    <xf numFmtId="0" fontId="2" fillId="0" borderId="28" xfId="0" applyFont="1" applyBorder="1" applyAlignment="1">
      <alignment/>
    </xf>
    <xf numFmtId="0" fontId="43" fillId="0" borderId="0" xfId="0" applyFont="1" applyAlignment="1">
      <alignment/>
    </xf>
    <xf numFmtId="4" fontId="10" fillId="0" borderId="10" xfId="0" applyNumberFormat="1" applyFont="1" applyBorder="1" applyAlignment="1">
      <alignment horizontal="right" wrapText="1"/>
    </xf>
    <xf numFmtId="0" fontId="10" fillId="0" borderId="21" xfId="0" applyFont="1" applyBorder="1" applyAlignment="1">
      <alignment/>
    </xf>
    <xf numFmtId="4" fontId="10" fillId="0" borderId="11" xfId="0" applyNumberFormat="1" applyFont="1" applyBorder="1" applyAlignment="1">
      <alignment horizontal="right" wrapText="1"/>
    </xf>
    <xf numFmtId="4" fontId="10" fillId="0" borderId="29" xfId="0" applyNumberFormat="1" applyFont="1" applyBorder="1" applyAlignment="1">
      <alignment horizontal="right" wrapText="1"/>
    </xf>
    <xf numFmtId="0" fontId="44" fillId="0" borderId="0" xfId="0" applyFont="1" applyAlignment="1">
      <alignment/>
    </xf>
    <xf numFmtId="0" fontId="45" fillId="0" borderId="0" xfId="0" applyFont="1" applyAlignment="1">
      <alignment/>
    </xf>
    <xf numFmtId="0" fontId="18" fillId="0" borderId="0" xfId="0" applyFont="1" applyAlignment="1">
      <alignment/>
    </xf>
    <xf numFmtId="0" fontId="44" fillId="0" borderId="0" xfId="0" applyFont="1" applyAlignment="1">
      <alignment horizontal="right"/>
    </xf>
    <xf numFmtId="0" fontId="18" fillId="0" borderId="0" xfId="0" applyFont="1" applyBorder="1" applyAlignment="1">
      <alignment/>
    </xf>
    <xf numFmtId="0" fontId="18" fillId="0" borderId="0" xfId="0" applyFont="1" applyBorder="1" applyAlignment="1">
      <alignment horizontal="justify"/>
    </xf>
    <xf numFmtId="0" fontId="44" fillId="0" borderId="0" xfId="0" applyFont="1" applyAlignment="1">
      <alignment horizontal="center"/>
    </xf>
    <xf numFmtId="0" fontId="18" fillId="0" borderId="0" xfId="0" applyFont="1" applyBorder="1" applyAlignment="1">
      <alignment horizontal="left"/>
    </xf>
    <xf numFmtId="0" fontId="44" fillId="0" borderId="0" xfId="0" applyFont="1" applyBorder="1" applyAlignment="1">
      <alignment/>
    </xf>
    <xf numFmtId="0" fontId="18" fillId="0" borderId="0" xfId="0" applyFont="1" applyAlignment="1">
      <alignment horizontal="justify"/>
    </xf>
    <xf numFmtId="0" fontId="46" fillId="0" borderId="0" xfId="0" applyFont="1" applyAlignment="1">
      <alignment/>
    </xf>
    <xf numFmtId="180" fontId="11" fillId="0" borderId="0" xfId="0" applyNumberFormat="1" applyFont="1" applyFill="1" applyAlignment="1">
      <alignment vertical="top"/>
    </xf>
    <xf numFmtId="0" fontId="46" fillId="0" borderId="0" xfId="0" applyFont="1" applyFill="1" applyAlignment="1">
      <alignment/>
    </xf>
    <xf numFmtId="0" fontId="11" fillId="0" borderId="0" xfId="0" applyFont="1" applyFill="1" applyAlignment="1">
      <alignment/>
    </xf>
    <xf numFmtId="0" fontId="44" fillId="0" borderId="13" xfId="0" applyFont="1" applyBorder="1" applyAlignment="1">
      <alignment horizontal="center" vertical="center" wrapText="1"/>
    </xf>
    <xf numFmtId="0" fontId="8" fillId="0" borderId="0" xfId="0" applyFont="1" applyAlignment="1">
      <alignment/>
    </xf>
    <xf numFmtId="0" fontId="47" fillId="0" borderId="0" xfId="0" applyFont="1" applyAlignment="1">
      <alignment/>
    </xf>
    <xf numFmtId="0" fontId="44" fillId="0" borderId="10" xfId="0" applyFont="1" applyFill="1" applyBorder="1" applyAlignment="1">
      <alignment horizontal="center" vertical="center" wrapText="1"/>
    </xf>
    <xf numFmtId="0" fontId="44" fillId="0" borderId="30" xfId="0" applyFont="1" applyFill="1" applyBorder="1" applyAlignment="1">
      <alignment horizontal="center" vertical="center" wrapText="1"/>
    </xf>
    <xf numFmtId="0" fontId="44" fillId="0" borderId="27"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16" xfId="0" applyFont="1" applyFill="1" applyBorder="1" applyAlignment="1">
      <alignment horizontal="center" wrapText="1"/>
    </xf>
    <xf numFmtId="0" fontId="44" fillId="0" borderId="10" xfId="0" applyFont="1" applyFill="1" applyBorder="1" applyAlignment="1">
      <alignment wrapText="1"/>
    </xf>
    <xf numFmtId="0" fontId="44" fillId="0" borderId="10" xfId="0" applyFont="1" applyFill="1" applyBorder="1" applyAlignment="1">
      <alignment horizontal="center" wrapText="1"/>
    </xf>
    <xf numFmtId="3" fontId="44" fillId="0" borderId="10" xfId="0" applyNumberFormat="1" applyFont="1" applyBorder="1" applyAlignment="1">
      <alignment horizontal="right" vertical="center" wrapText="1"/>
    </xf>
    <xf numFmtId="3" fontId="44" fillId="0" borderId="12" xfId="0" applyNumberFormat="1" applyFont="1" applyBorder="1" applyAlignment="1">
      <alignment horizontal="center" vertical="center" wrapText="1"/>
    </xf>
    <xf numFmtId="0" fontId="44" fillId="20" borderId="16" xfId="0" applyFont="1" applyFill="1" applyBorder="1" applyAlignment="1">
      <alignment horizontal="center" wrapText="1"/>
    </xf>
    <xf numFmtId="0" fontId="44" fillId="20" borderId="10" xfId="0" applyFont="1" applyFill="1" applyBorder="1" applyAlignment="1">
      <alignment wrapText="1"/>
    </xf>
    <xf numFmtId="0" fontId="44" fillId="20" borderId="10" xfId="0" applyFont="1" applyFill="1" applyBorder="1" applyAlignment="1">
      <alignment horizontal="center" wrapText="1"/>
    </xf>
    <xf numFmtId="4" fontId="44" fillId="20" borderId="12" xfId="0" applyNumberFormat="1" applyFont="1" applyFill="1" applyBorder="1" applyAlignment="1">
      <alignment horizontal="right" wrapText="1"/>
    </xf>
    <xf numFmtId="4" fontId="44" fillId="0" borderId="12" xfId="0" applyNumberFormat="1" applyFont="1" applyFill="1" applyBorder="1" applyAlignment="1">
      <alignment horizontal="right" wrapText="1"/>
    </xf>
    <xf numFmtId="0" fontId="18" fillId="0" borderId="16" xfId="0" applyFont="1" applyFill="1" applyBorder="1" applyAlignment="1">
      <alignment horizontal="center" wrapText="1"/>
    </xf>
    <xf numFmtId="0" fontId="18" fillId="0" borderId="10" xfId="0" applyFont="1" applyFill="1" applyBorder="1" applyAlignment="1">
      <alignment wrapText="1"/>
    </xf>
    <xf numFmtId="0" fontId="18" fillId="0" borderId="10" xfId="0" applyFont="1" applyFill="1" applyBorder="1" applyAlignment="1">
      <alignment horizontal="center" wrapText="1"/>
    </xf>
    <xf numFmtId="4" fontId="18" fillId="0" borderId="12" xfId="0" applyNumberFormat="1" applyFont="1" applyFill="1" applyBorder="1" applyAlignment="1">
      <alignment horizontal="right" wrapText="1"/>
    </xf>
    <xf numFmtId="0" fontId="18" fillId="0" borderId="0" xfId="0" applyFont="1" applyAlignment="1">
      <alignment horizontal="left" vertical="center" wrapText="1"/>
    </xf>
    <xf numFmtId="0" fontId="18" fillId="24" borderId="10" xfId="0" applyFont="1" applyFill="1" applyBorder="1" applyAlignment="1">
      <alignment horizontal="center" wrapText="1"/>
    </xf>
    <xf numFmtId="3" fontId="44" fillId="20" borderId="30" xfId="0" applyNumberFormat="1" applyFont="1" applyFill="1" applyBorder="1" applyAlignment="1">
      <alignment horizontal="right"/>
    </xf>
    <xf numFmtId="0" fontId="44" fillId="24" borderId="10" xfId="0" applyFont="1" applyFill="1" applyBorder="1" applyAlignment="1">
      <alignment horizontal="center" wrapText="1"/>
    </xf>
    <xf numFmtId="3" fontId="18" fillId="0" borderId="10" xfId="0" applyNumberFormat="1" applyFont="1" applyBorder="1" applyAlignment="1">
      <alignment horizontal="right"/>
    </xf>
    <xf numFmtId="3" fontId="18" fillId="0" borderId="10" xfId="0" applyNumberFormat="1" applyFont="1" applyBorder="1" applyAlignment="1">
      <alignment horizontal="right" vertical="center" wrapText="1"/>
    </xf>
    <xf numFmtId="3" fontId="44" fillId="20" borderId="10" xfId="0" applyNumberFormat="1" applyFont="1" applyFill="1" applyBorder="1" applyAlignment="1">
      <alignment horizontal="right"/>
    </xf>
    <xf numFmtId="0" fontId="18" fillId="24" borderId="16" xfId="0" applyFont="1" applyFill="1" applyBorder="1" applyAlignment="1">
      <alignment horizontal="center" wrapText="1"/>
    </xf>
    <xf numFmtId="0" fontId="18" fillId="24" borderId="10" xfId="0" applyFont="1" applyFill="1" applyBorder="1" applyAlignment="1">
      <alignment wrapText="1"/>
    </xf>
    <xf numFmtId="3" fontId="18" fillId="24" borderId="10" xfId="0" applyNumberFormat="1" applyFont="1" applyFill="1" applyBorder="1" applyAlignment="1">
      <alignment horizontal="right"/>
    </xf>
    <xf numFmtId="0" fontId="44" fillId="20" borderId="16" xfId="0" applyFont="1" applyFill="1" applyBorder="1" applyAlignment="1">
      <alignment wrapText="1"/>
    </xf>
    <xf numFmtId="0" fontId="44" fillId="20" borderId="10" xfId="0" applyFont="1" applyFill="1" applyBorder="1" applyAlignment="1">
      <alignment horizontal="left" wrapText="1"/>
    </xf>
    <xf numFmtId="0" fontId="18" fillId="0" borderId="10" xfId="0" applyFont="1" applyFill="1" applyBorder="1" applyAlignment="1">
      <alignment horizontal="left" wrapText="1"/>
    </xf>
    <xf numFmtId="0" fontId="18" fillId="0" borderId="16" xfId="0" applyFont="1" applyFill="1" applyBorder="1" applyAlignment="1">
      <alignment wrapText="1"/>
    </xf>
    <xf numFmtId="3" fontId="18" fillId="0" borderId="13" xfId="0" applyNumberFormat="1" applyFont="1" applyBorder="1" applyAlignment="1">
      <alignment horizontal="right"/>
    </xf>
    <xf numFmtId="0" fontId="18" fillId="0" borderId="17" xfId="0" applyFont="1" applyFill="1" applyBorder="1" applyAlignment="1">
      <alignment wrapText="1"/>
    </xf>
    <xf numFmtId="0" fontId="18" fillId="0" borderId="11" xfId="0" applyFont="1" applyFill="1" applyBorder="1" applyAlignment="1">
      <alignment horizontal="left" wrapText="1"/>
    </xf>
    <xf numFmtId="0" fontId="18" fillId="0" borderId="11" xfId="0" applyFont="1" applyFill="1" applyBorder="1" applyAlignment="1">
      <alignment horizontal="center" wrapText="1"/>
    </xf>
    <xf numFmtId="3" fontId="18" fillId="0" borderId="11" xfId="0" applyNumberFormat="1" applyFont="1" applyBorder="1" applyAlignment="1">
      <alignment horizontal="right"/>
    </xf>
    <xf numFmtId="4" fontId="44" fillId="0" borderId="29" xfId="0" applyNumberFormat="1" applyFont="1" applyFill="1" applyBorder="1" applyAlignment="1">
      <alignment horizontal="right" wrapText="1"/>
    </xf>
    <xf numFmtId="0" fontId="18" fillId="0" borderId="27" xfId="0" applyFont="1" applyFill="1" applyBorder="1" applyAlignment="1">
      <alignment horizontal="center" vertical="center"/>
    </xf>
    <xf numFmtId="0" fontId="44" fillId="0" borderId="13" xfId="0" applyFont="1" applyFill="1" applyBorder="1" applyAlignment="1">
      <alignment vertical="center" wrapText="1"/>
    </xf>
    <xf numFmtId="0" fontId="18" fillId="0" borderId="13" xfId="0" applyFont="1" applyFill="1" applyBorder="1" applyAlignment="1">
      <alignment horizontal="center" vertical="center"/>
    </xf>
    <xf numFmtId="3" fontId="18" fillId="0" borderId="13" xfId="0" applyNumberFormat="1" applyFont="1" applyBorder="1" applyAlignment="1">
      <alignment horizontal="right" vertical="center"/>
    </xf>
    <xf numFmtId="3" fontId="18" fillId="0" borderId="13" xfId="0" applyNumberFormat="1" applyFont="1" applyFill="1" applyBorder="1" applyAlignment="1">
      <alignment horizontal="right" vertical="center"/>
    </xf>
    <xf numFmtId="3" fontId="18" fillId="0" borderId="25" xfId="0" applyNumberFormat="1" applyFont="1" applyFill="1" applyBorder="1" applyAlignment="1">
      <alignment horizontal="center" vertical="center"/>
    </xf>
    <xf numFmtId="0" fontId="18" fillId="0" borderId="16" xfId="0" applyFont="1" applyFill="1" applyBorder="1" applyAlignment="1">
      <alignment horizontal="center" vertical="center"/>
    </xf>
    <xf numFmtId="0" fontId="44" fillId="0" borderId="10" xfId="0" applyFont="1" applyFill="1" applyBorder="1" applyAlignment="1">
      <alignment vertical="center" wrapText="1"/>
    </xf>
    <xf numFmtId="49" fontId="18" fillId="0" borderId="10"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8" fillId="0" borderId="10" xfId="0" applyFont="1" applyFill="1" applyBorder="1" applyAlignment="1">
      <alignment vertical="center" wrapText="1"/>
    </xf>
    <xf numFmtId="0" fontId="18" fillId="0" borderId="16" xfId="0" applyFont="1" applyFill="1" applyBorder="1" applyAlignment="1">
      <alignment horizontal="center" vertical="center" wrapText="1"/>
    </xf>
    <xf numFmtId="0" fontId="44" fillId="0" borderId="16" xfId="0" applyFont="1" applyFill="1" applyBorder="1" applyAlignment="1">
      <alignment horizontal="center" vertical="center"/>
    </xf>
    <xf numFmtId="0" fontId="44" fillId="0" borderId="16" xfId="0" applyFont="1" applyFill="1" applyBorder="1" applyAlignment="1">
      <alignment horizontal="center" vertical="center" wrapText="1"/>
    </xf>
    <xf numFmtId="0" fontId="18" fillId="0" borderId="10" xfId="0" applyFont="1" applyFill="1" applyBorder="1" applyAlignment="1">
      <alignment vertical="center"/>
    </xf>
    <xf numFmtId="0" fontId="44" fillId="0" borderId="17" xfId="0" applyFont="1" applyFill="1" applyBorder="1" applyAlignment="1">
      <alignment horizontal="center" vertical="center" wrapText="1"/>
    </xf>
    <xf numFmtId="0" fontId="44" fillId="0" borderId="11" xfId="0" applyFont="1" applyFill="1" applyBorder="1" applyAlignment="1">
      <alignment vertical="center" wrapText="1"/>
    </xf>
    <xf numFmtId="49" fontId="18" fillId="0" borderId="11" xfId="0" applyNumberFormat="1" applyFont="1" applyFill="1" applyBorder="1" applyAlignment="1">
      <alignment horizontal="center" vertical="center"/>
    </xf>
    <xf numFmtId="0" fontId="18" fillId="0" borderId="20" xfId="0" applyFont="1" applyFill="1" applyBorder="1" applyAlignment="1">
      <alignment horizontal="center" vertical="center"/>
    </xf>
    <xf numFmtId="0" fontId="11" fillId="0" borderId="21" xfId="0" applyFont="1" applyBorder="1" applyAlignment="1">
      <alignment vertical="center"/>
    </xf>
    <xf numFmtId="0" fontId="49" fillId="0" borderId="0" xfId="0" applyFont="1" applyAlignment="1">
      <alignment horizontal="right"/>
    </xf>
    <xf numFmtId="0" fontId="49" fillId="0" borderId="0" xfId="0" applyFont="1" applyAlignment="1">
      <alignment/>
    </xf>
    <xf numFmtId="0" fontId="51" fillId="0" borderId="0" xfId="0" applyFont="1" applyAlignment="1">
      <alignment/>
    </xf>
    <xf numFmtId="0" fontId="47" fillId="0" borderId="0" xfId="0" applyFont="1" applyAlignment="1">
      <alignment vertical="center"/>
    </xf>
    <xf numFmtId="0" fontId="47" fillId="0" borderId="0" xfId="0" applyFont="1" applyFill="1" applyAlignment="1">
      <alignment vertical="center"/>
    </xf>
    <xf numFmtId="0" fontId="47" fillId="0" borderId="0" xfId="0" applyFont="1" applyFill="1" applyAlignment="1">
      <alignment horizontal="center" vertical="center"/>
    </xf>
    <xf numFmtId="4" fontId="18" fillId="0" borderId="10" xfId="0" applyNumberFormat="1" applyFont="1" applyFill="1" applyBorder="1" applyAlignment="1" applyProtection="1">
      <alignment horizontal="right" vertical="center"/>
      <protection/>
    </xf>
    <xf numFmtId="0" fontId="18" fillId="0" borderId="0" xfId="0" applyFont="1" applyAlignment="1">
      <alignment/>
    </xf>
    <xf numFmtId="0" fontId="18" fillId="0" borderId="0" xfId="0" applyFont="1" applyAlignment="1">
      <alignment vertical="center"/>
    </xf>
    <xf numFmtId="0" fontId="18" fillId="0" borderId="16" xfId="0" applyFont="1" applyBorder="1" applyAlignment="1">
      <alignment horizontal="center" vertical="center" wrapText="1"/>
    </xf>
    <xf numFmtId="0" fontId="52" fillId="0" borderId="26" xfId="0" applyFont="1" applyBorder="1" applyAlignment="1">
      <alignment vertical="center" wrapText="1"/>
    </xf>
    <xf numFmtId="0" fontId="53" fillId="0" borderId="13" xfId="0" applyFont="1" applyBorder="1" applyAlignment="1">
      <alignment horizontal="center" vertical="center" wrapText="1"/>
    </xf>
    <xf numFmtId="3" fontId="44" fillId="0" borderId="13" xfId="0" applyNumberFormat="1" applyFont="1" applyBorder="1" applyAlignment="1">
      <alignment horizontal="right" vertical="center" wrapText="1"/>
    </xf>
    <xf numFmtId="3" fontId="44" fillId="0" borderId="25" xfId="0" applyNumberFormat="1" applyFont="1" applyBorder="1" applyAlignment="1">
      <alignment horizontal="center" vertical="center" wrapText="1"/>
    </xf>
    <xf numFmtId="0" fontId="52" fillId="0" borderId="20" xfId="0" applyFont="1" applyBorder="1" applyAlignment="1">
      <alignment vertical="center" wrapText="1"/>
    </xf>
    <xf numFmtId="0" fontId="53" fillId="0" borderId="10" xfId="0" applyFont="1" applyBorder="1" applyAlignment="1">
      <alignment horizontal="center" vertical="center" wrapText="1"/>
    </xf>
    <xf numFmtId="0" fontId="53" fillId="0" borderId="20" xfId="0" applyFont="1" applyBorder="1" applyAlignment="1">
      <alignment vertical="center" wrapText="1"/>
    </xf>
    <xf numFmtId="0" fontId="18" fillId="0" borderId="27" xfId="0" applyFont="1" applyBorder="1" applyAlignment="1">
      <alignment horizontal="center" vertical="center" wrapText="1"/>
    </xf>
    <xf numFmtId="0" fontId="18" fillId="0" borderId="17" xfId="0" applyFont="1" applyBorder="1" applyAlignment="1">
      <alignment horizontal="center" vertical="center" wrapText="1"/>
    </xf>
    <xf numFmtId="0" fontId="52" fillId="0" borderId="31" xfId="0" applyFont="1" applyBorder="1" applyAlignment="1">
      <alignment vertical="center" wrapText="1"/>
    </xf>
    <xf numFmtId="0" fontId="53" fillId="0" borderId="11" xfId="0" applyFont="1" applyBorder="1" applyAlignment="1">
      <alignment horizontal="center" vertical="center" wrapText="1"/>
    </xf>
    <xf numFmtId="3" fontId="18" fillId="0" borderId="0" xfId="0" applyNumberFormat="1" applyFont="1" applyAlignment="1">
      <alignment horizontal="right"/>
    </xf>
    <xf numFmtId="3" fontId="45" fillId="0" borderId="0" xfId="0" applyNumberFormat="1" applyFont="1" applyAlignment="1">
      <alignment horizontal="right"/>
    </xf>
    <xf numFmtId="4" fontId="11" fillId="0" borderId="10" xfId="0" applyNumberFormat="1" applyFont="1" applyBorder="1" applyAlignment="1">
      <alignment horizontal="right"/>
    </xf>
    <xf numFmtId="4" fontId="11" fillId="0" borderId="10" xfId="0" applyNumberFormat="1" applyFont="1" applyBorder="1" applyAlignment="1">
      <alignment horizontal="right" wrapText="1"/>
    </xf>
    <xf numFmtId="4" fontId="11" fillId="0" borderId="20" xfId="0" applyNumberFormat="1" applyFont="1" applyBorder="1" applyAlignment="1">
      <alignment horizontal="right" wrapText="1"/>
    </xf>
    <xf numFmtId="3" fontId="11" fillId="0" borderId="13" xfId="0" applyNumberFormat="1" applyFont="1" applyFill="1" applyBorder="1" applyAlignment="1">
      <alignment horizontal="right" wrapText="1"/>
    </xf>
    <xf numFmtId="0" fontId="11" fillId="0" borderId="10" xfId="0" applyFont="1" applyBorder="1" applyAlignment="1">
      <alignment horizontal="right" wrapText="1"/>
    </xf>
    <xf numFmtId="3" fontId="11" fillId="0" borderId="10" xfId="0" applyNumberFormat="1" applyFont="1" applyBorder="1" applyAlignment="1">
      <alignment horizontal="right" wrapText="1"/>
    </xf>
    <xf numFmtId="0" fontId="11" fillId="0" borderId="10" xfId="0" applyFont="1" applyBorder="1" applyAlignment="1">
      <alignment horizontal="right"/>
    </xf>
    <xf numFmtId="0" fontId="11" fillId="0" borderId="10" xfId="0" applyFont="1" applyBorder="1" applyAlignment="1">
      <alignment horizontal="center" vertical="center" wrapText="1"/>
    </xf>
    <xf numFmtId="3" fontId="11" fillId="0" borderId="10" xfId="0" applyNumberFormat="1" applyFont="1" applyBorder="1" applyAlignment="1">
      <alignment horizontal="right"/>
    </xf>
    <xf numFmtId="4" fontId="11" fillId="0" borderId="0" xfId="0" applyNumberFormat="1" applyFont="1" applyAlignment="1">
      <alignment/>
    </xf>
    <xf numFmtId="1" fontId="11" fillId="0" borderId="10" xfId="0" applyNumberFormat="1" applyFont="1" applyFill="1" applyBorder="1" applyAlignment="1">
      <alignment horizontal="right" wrapText="1"/>
    </xf>
    <xf numFmtId="3" fontId="11" fillId="0" borderId="10" xfId="0" applyNumberFormat="1" applyFont="1" applyFill="1" applyBorder="1" applyAlignment="1">
      <alignment horizontal="right" wrapText="1"/>
    </xf>
    <xf numFmtId="3" fontId="11" fillId="0" borderId="10" xfId="0" applyNumberFormat="1" applyFont="1" applyFill="1" applyBorder="1" applyAlignment="1">
      <alignment horizontal="right" vertical="center" wrapText="1"/>
    </xf>
    <xf numFmtId="0" fontId="11" fillId="0" borderId="0" xfId="0" applyFont="1" applyAlignment="1">
      <alignment horizontal="right"/>
    </xf>
    <xf numFmtId="4" fontId="11" fillId="0" borderId="10" xfId="0" applyNumberFormat="1" applyFont="1" applyFill="1" applyBorder="1" applyAlignment="1">
      <alignment horizontal="right" wrapText="1"/>
    </xf>
    <xf numFmtId="4" fontId="11" fillId="0" borderId="10" xfId="0" applyNumberFormat="1" applyFont="1" applyBorder="1" applyAlignment="1">
      <alignment/>
    </xf>
    <xf numFmtId="4" fontId="11" fillId="0" borderId="28" xfId="0" applyNumberFormat="1" applyFont="1" applyBorder="1" applyAlignment="1">
      <alignment horizontal="right" wrapText="1"/>
    </xf>
    <xf numFmtId="4" fontId="11" fillId="0" borderId="28" xfId="0" applyNumberFormat="1" applyFont="1" applyFill="1" applyBorder="1" applyAlignment="1">
      <alignment horizontal="right" wrapText="1"/>
    </xf>
    <xf numFmtId="4" fontId="11" fillId="0" borderId="11" xfId="0" applyNumberFormat="1" applyFont="1" applyBorder="1" applyAlignment="1">
      <alignment horizontal="right" wrapText="1"/>
    </xf>
    <xf numFmtId="0" fontId="11" fillId="0" borderId="20" xfId="0" applyFont="1" applyBorder="1" applyAlignment="1">
      <alignment horizontal="right" wrapText="1"/>
    </xf>
    <xf numFmtId="3" fontId="11" fillId="0" borderId="30" xfId="0" applyNumberFormat="1" applyFont="1" applyFill="1" applyBorder="1" applyAlignment="1">
      <alignment horizontal="right" vertical="center" wrapText="1"/>
    </xf>
    <xf numFmtId="0" fontId="11" fillId="0" borderId="28" xfId="0" applyFont="1" applyBorder="1" applyAlignment="1">
      <alignment horizontal="right" wrapText="1"/>
    </xf>
    <xf numFmtId="0" fontId="11" fillId="0" borderId="0" xfId="0" applyFont="1" applyAlignment="1">
      <alignment wrapText="1"/>
    </xf>
    <xf numFmtId="0" fontId="15" fillId="0" borderId="10" xfId="0" applyFont="1" applyFill="1" applyBorder="1" applyAlignment="1">
      <alignment horizontal="center" vertical="center" wrapText="1"/>
    </xf>
    <xf numFmtId="0" fontId="15" fillId="0" borderId="30" xfId="0" applyFont="1" applyFill="1" applyBorder="1" applyAlignment="1">
      <alignment horizontal="center" vertical="center" wrapText="1"/>
    </xf>
    <xf numFmtId="49" fontId="11" fillId="24" borderId="27" xfId="57" applyNumberFormat="1" applyFont="1" applyFill="1" applyBorder="1" applyAlignment="1">
      <alignment horizontal="center"/>
      <protection/>
    </xf>
    <xf numFmtId="0" fontId="11" fillId="24" borderId="13" xfId="57" applyFont="1" applyFill="1" applyBorder="1" applyAlignment="1">
      <alignment horizontal="left" vertical="center" wrapText="1"/>
      <protection/>
    </xf>
    <xf numFmtId="49" fontId="11" fillId="24" borderId="16" xfId="57" applyNumberFormat="1" applyFont="1" applyFill="1" applyBorder="1" applyAlignment="1">
      <alignment horizontal="center"/>
      <protection/>
    </xf>
    <xf numFmtId="0" fontId="11" fillId="24" borderId="10" xfId="57" applyFont="1" applyFill="1" applyBorder="1" applyAlignment="1">
      <alignment horizontal="left" vertical="center" wrapText="1"/>
      <protection/>
    </xf>
    <xf numFmtId="49" fontId="11" fillId="24" borderId="10" xfId="57" applyNumberFormat="1" applyFont="1" applyFill="1" applyBorder="1" applyAlignment="1">
      <alignment horizontal="center" vertical="center" wrapText="1"/>
      <protection/>
    </xf>
    <xf numFmtId="0" fontId="11" fillId="24" borderId="10" xfId="57" applyFont="1" applyFill="1" applyBorder="1" applyAlignment="1">
      <alignment/>
      <protection/>
    </xf>
    <xf numFmtId="0" fontId="11" fillId="24" borderId="10" xfId="57" applyFont="1" applyFill="1" applyBorder="1" applyAlignment="1">
      <alignment horizontal="left" wrapText="1"/>
      <protection/>
    </xf>
    <xf numFmtId="0" fontId="11" fillId="24" borderId="10" xfId="57" applyFont="1" applyFill="1" applyBorder="1" applyAlignment="1">
      <alignment wrapText="1"/>
      <protection/>
    </xf>
    <xf numFmtId="0" fontId="11" fillId="24" borderId="10" xfId="57" applyFont="1" applyFill="1" applyBorder="1" applyAlignment="1">
      <alignment horizontal="left"/>
      <protection/>
    </xf>
    <xf numFmtId="49" fontId="11" fillId="24" borderId="16" xfId="57" applyNumberFormat="1" applyFont="1" applyFill="1" applyBorder="1" applyAlignment="1">
      <alignment horizontal="center"/>
      <protection/>
    </xf>
    <xf numFmtId="0" fontId="11" fillId="0" borderId="17" xfId="0" applyFont="1" applyBorder="1" applyAlignment="1">
      <alignment horizontal="center"/>
    </xf>
    <xf numFmtId="0" fontId="11" fillId="0" borderId="11" xfId="0" applyFont="1" applyBorder="1" applyAlignment="1">
      <alignment horizontal="left" vertical="center" wrapText="1"/>
    </xf>
    <xf numFmtId="0" fontId="15" fillId="0" borderId="0" xfId="0" applyFont="1" applyAlignment="1">
      <alignment horizontal="right" wrapText="1"/>
    </xf>
    <xf numFmtId="4" fontId="15" fillId="0" borderId="10" xfId="0" applyNumberFormat="1" applyFont="1" applyBorder="1" applyAlignment="1">
      <alignment horizontal="right" vertical="top" wrapText="1"/>
    </xf>
    <xf numFmtId="4" fontId="15" fillId="0" borderId="13" xfId="0" applyNumberFormat="1" applyFont="1" applyFill="1" applyBorder="1" applyAlignment="1">
      <alignment horizontal="right" wrapText="1"/>
    </xf>
    <xf numFmtId="0" fontId="15" fillId="0" borderId="10" xfId="0" applyFont="1" applyBorder="1" applyAlignment="1">
      <alignment horizontal="right" wrapText="1"/>
    </xf>
    <xf numFmtId="4" fontId="15" fillId="0" borderId="13" xfId="0" applyNumberFormat="1" applyFont="1" applyFill="1" applyBorder="1" applyAlignment="1">
      <alignment horizontal="right" vertical="top" wrapText="1"/>
    </xf>
    <xf numFmtId="3" fontId="11" fillId="0" borderId="13" xfId="0" applyNumberFormat="1" applyFont="1" applyFill="1" applyBorder="1" applyAlignment="1">
      <alignment horizontal="right" vertical="center" wrapText="1"/>
    </xf>
    <xf numFmtId="0" fontId="16" fillId="0" borderId="0" xfId="0" applyFont="1" applyAlignment="1">
      <alignment/>
    </xf>
    <xf numFmtId="0" fontId="15" fillId="0" borderId="0" xfId="0" applyFont="1" applyAlignment="1">
      <alignment/>
    </xf>
    <xf numFmtId="0" fontId="15" fillId="0" borderId="0" xfId="0" applyFont="1" applyBorder="1" applyAlignment="1">
      <alignment/>
    </xf>
    <xf numFmtId="0" fontId="11" fillId="0" borderId="0" xfId="0" applyFont="1" applyBorder="1" applyAlignment="1">
      <alignment/>
    </xf>
    <xf numFmtId="0" fontId="15" fillId="0" borderId="10" xfId="0" applyFont="1" applyBorder="1" applyAlignment="1">
      <alignment horizontal="left" vertical="center"/>
    </xf>
    <xf numFmtId="0" fontId="11" fillId="0" borderId="10" xfId="0" applyFont="1" applyBorder="1" applyAlignment="1">
      <alignment/>
    </xf>
    <xf numFmtId="0" fontId="11" fillId="0" borderId="12" xfId="0" applyFont="1" applyBorder="1" applyAlignment="1">
      <alignment/>
    </xf>
    <xf numFmtId="0" fontId="11" fillId="0" borderId="10" xfId="0" applyFont="1" applyBorder="1" applyAlignment="1">
      <alignment horizontal="left" vertical="center"/>
    </xf>
    <xf numFmtId="0" fontId="11" fillId="0" borderId="10" xfId="0" applyFont="1" applyBorder="1" applyAlignment="1">
      <alignment horizontal="left" vertical="center" wrapText="1"/>
    </xf>
    <xf numFmtId="0" fontId="15" fillId="0" borderId="11" xfId="0" applyFont="1" applyBorder="1" applyAlignment="1">
      <alignment/>
    </xf>
    <xf numFmtId="0" fontId="11" fillId="0" borderId="0" xfId="0" applyFont="1" applyAlignment="1">
      <alignment/>
    </xf>
    <xf numFmtId="0" fontId="23" fillId="20" borderId="10" xfId="0" applyFont="1" applyFill="1" applyBorder="1" applyAlignment="1" applyProtection="1">
      <alignment horizontal="center" vertical="center" wrapText="1"/>
      <protection/>
    </xf>
    <xf numFmtId="49" fontId="14" fillId="20" borderId="10" xfId="0" applyNumberFormat="1" applyFont="1" applyFill="1" applyBorder="1" applyAlignment="1" applyProtection="1">
      <alignment horizontal="center" vertical="center" wrapText="1"/>
      <protection/>
    </xf>
    <xf numFmtId="0" fontId="14" fillId="0" borderId="10" xfId="0" applyFont="1" applyBorder="1" applyAlignment="1">
      <alignment wrapText="1"/>
    </xf>
    <xf numFmtId="0" fontId="20" fillId="0" borderId="10" xfId="0" applyFont="1" applyBorder="1" applyAlignment="1">
      <alignment wrapText="1"/>
    </xf>
    <xf numFmtId="49" fontId="14" fillId="20" borderId="10" xfId="0" applyNumberFormat="1" applyFont="1" applyFill="1" applyBorder="1" applyAlignment="1" applyProtection="1">
      <alignment horizontal="center" vertical="center" wrapText="1"/>
      <protection/>
    </xf>
    <xf numFmtId="0" fontId="20" fillId="0" borderId="30" xfId="0" applyFont="1" applyBorder="1" applyAlignment="1">
      <alignment wrapText="1"/>
    </xf>
    <xf numFmtId="0" fontId="20" fillId="0" borderId="30" xfId="0" applyFont="1" applyBorder="1" applyAlignment="1">
      <alignment vertical="top" wrapText="1"/>
    </xf>
    <xf numFmtId="0" fontId="55" fillId="0" borderId="10" xfId="0" applyFont="1" applyBorder="1" applyAlignment="1">
      <alignment horizontal="center" wrapText="1"/>
    </xf>
    <xf numFmtId="0" fontId="20" fillId="0" borderId="30" xfId="0" applyFont="1" applyBorder="1" applyAlignment="1">
      <alignment horizontal="center" wrapText="1"/>
    </xf>
    <xf numFmtId="0" fontId="55" fillId="0" borderId="20" xfId="0" applyFont="1" applyBorder="1" applyAlignment="1">
      <alignment horizontal="center" wrapText="1"/>
    </xf>
    <xf numFmtId="4" fontId="11" fillId="0" borderId="12" xfId="0" applyNumberFormat="1" applyFont="1" applyBorder="1" applyAlignment="1">
      <alignment horizontal="right" wrapText="1"/>
    </xf>
    <xf numFmtId="4" fontId="10" fillId="0" borderId="25" xfId="0" applyNumberFormat="1" applyFont="1" applyBorder="1" applyAlignment="1">
      <alignment horizontal="right" wrapText="1"/>
    </xf>
    <xf numFmtId="4" fontId="10" fillId="0" borderId="12" xfId="0" applyNumberFormat="1" applyFont="1" applyBorder="1" applyAlignment="1">
      <alignment horizontal="right" wrapText="1"/>
    </xf>
    <xf numFmtId="4" fontId="2" fillId="0" borderId="0" xfId="0" applyNumberFormat="1" applyFont="1" applyAlignment="1">
      <alignment vertical="center"/>
    </xf>
    <xf numFmtId="4" fontId="18" fillId="0" borderId="12" xfId="0" applyNumberFormat="1" applyFont="1" applyFill="1" applyBorder="1" applyAlignment="1">
      <alignment horizontal="right" vertical="center"/>
    </xf>
    <xf numFmtId="4" fontId="18" fillId="0" borderId="12" xfId="0" applyNumberFormat="1" applyFont="1" applyFill="1" applyBorder="1" applyAlignment="1">
      <alignment horizontal="right"/>
    </xf>
    <xf numFmtId="4" fontId="44" fillId="0" borderId="12" xfId="0" applyNumberFormat="1" applyFont="1" applyFill="1" applyBorder="1" applyAlignment="1">
      <alignment horizontal="right" vertical="center"/>
    </xf>
    <xf numFmtId="4" fontId="44" fillId="0" borderId="12" xfId="0" applyNumberFormat="1" applyFont="1" applyFill="1" applyBorder="1" applyAlignment="1">
      <alignment horizontal="right"/>
    </xf>
    <xf numFmtId="4" fontId="18" fillId="0" borderId="29" xfId="0" applyNumberFormat="1" applyFont="1" applyFill="1" applyBorder="1" applyAlignment="1">
      <alignment horizontal="right" vertical="center"/>
    </xf>
    <xf numFmtId="0" fontId="50" fillId="0" borderId="0" xfId="0" applyFont="1" applyFill="1" applyAlignment="1">
      <alignment/>
    </xf>
    <xf numFmtId="0" fontId="47" fillId="0" borderId="0" xfId="0" applyFont="1" applyFill="1" applyAlignment="1">
      <alignment/>
    </xf>
    <xf numFmtId="0" fontId="47" fillId="0" borderId="0" xfId="0" applyFont="1" applyFill="1" applyAlignment="1">
      <alignment horizontal="center"/>
    </xf>
    <xf numFmtId="0" fontId="11" fillId="0" borderId="12" xfId="0" applyFont="1" applyBorder="1" applyAlignment="1">
      <alignment horizontal="right"/>
    </xf>
    <xf numFmtId="3" fontId="11" fillId="0" borderId="12" xfId="0" applyNumberFormat="1" applyFont="1" applyBorder="1" applyAlignment="1">
      <alignment horizontal="right"/>
    </xf>
    <xf numFmtId="4" fontId="15" fillId="0" borderId="12" xfId="0" applyNumberFormat="1" applyFont="1" applyFill="1" applyBorder="1" applyAlignment="1">
      <alignment horizontal="right" vertical="top" wrapText="1"/>
    </xf>
    <xf numFmtId="0" fontId="15" fillId="0" borderId="12" xfId="0" applyFont="1" applyBorder="1" applyAlignment="1">
      <alignment horizontal="right" vertical="top" wrapText="1"/>
    </xf>
    <xf numFmtId="3" fontId="11" fillId="0" borderId="12" xfId="0" applyNumberFormat="1" applyFont="1" applyFill="1" applyBorder="1" applyAlignment="1">
      <alignment horizontal="right" vertical="center" wrapText="1"/>
    </xf>
    <xf numFmtId="0" fontId="41" fillId="0" borderId="10" xfId="0" applyFont="1" applyBorder="1" applyAlignment="1">
      <alignment horizontal="center"/>
    </xf>
    <xf numFmtId="0" fontId="41" fillId="0" borderId="11" xfId="0" applyFont="1" applyBorder="1" applyAlignment="1">
      <alignment horizontal="center"/>
    </xf>
    <xf numFmtId="4" fontId="10" fillId="0" borderId="32" xfId="0" applyNumberFormat="1" applyFont="1" applyBorder="1" applyAlignment="1">
      <alignment horizontal="right" wrapText="1"/>
    </xf>
    <xf numFmtId="0" fontId="41" fillId="0" borderId="20" xfId="0" applyFont="1" applyBorder="1" applyAlignment="1">
      <alignment horizontal="center"/>
    </xf>
    <xf numFmtId="0" fontId="41" fillId="0" borderId="31" xfId="0" applyFont="1" applyBorder="1" applyAlignment="1">
      <alignment horizontal="center"/>
    </xf>
    <xf numFmtId="0" fontId="41" fillId="0" borderId="12" xfId="0" applyFont="1" applyBorder="1" applyAlignment="1">
      <alignment horizontal="center"/>
    </xf>
    <xf numFmtId="0" fontId="41" fillId="0" borderId="29" xfId="0" applyFont="1" applyBorder="1" applyAlignment="1">
      <alignment horizontal="center"/>
    </xf>
    <xf numFmtId="0" fontId="41" fillId="0" borderId="26" xfId="0" applyFont="1" applyBorder="1" applyAlignment="1">
      <alignment horizontal="center"/>
    </xf>
    <xf numFmtId="0" fontId="11" fillId="0" borderId="0" xfId="0" applyFont="1" applyFill="1" applyBorder="1" applyAlignment="1">
      <alignment horizontal="center" wrapText="1"/>
    </xf>
    <xf numFmtId="0" fontId="11" fillId="0" borderId="0" xfId="0" applyFont="1" applyFill="1" applyBorder="1" applyAlignment="1">
      <alignment horizontal="center"/>
    </xf>
    <xf numFmtId="0" fontId="0" fillId="0" borderId="0" xfId="0" applyFill="1" applyAlignment="1">
      <alignment/>
    </xf>
    <xf numFmtId="3" fontId="44" fillId="0" borderId="10" xfId="0" applyNumberFormat="1" applyFont="1" applyFill="1" applyBorder="1" applyAlignment="1">
      <alignment horizontal="center" vertical="center" wrapText="1"/>
    </xf>
    <xf numFmtId="0" fontId="56" fillId="0" borderId="0" xfId="57" applyFont="1" applyAlignment="1">
      <alignment horizontal="right"/>
      <protection/>
    </xf>
    <xf numFmtId="0" fontId="2" fillId="0" borderId="0" xfId="0" applyFont="1" applyFill="1" applyAlignment="1">
      <alignment horizontal="center"/>
    </xf>
    <xf numFmtId="0" fontId="12" fillId="0" borderId="0" xfId="57" applyFont="1" applyAlignment="1">
      <alignment horizontal="right" wrapText="1"/>
      <protection/>
    </xf>
    <xf numFmtId="0" fontId="10" fillId="0" borderId="0" xfId="0" applyFont="1" applyFill="1" applyAlignment="1">
      <alignment/>
    </xf>
    <xf numFmtId="0" fontId="10" fillId="0" borderId="0" xfId="0" applyFont="1" applyFill="1" applyAlignment="1">
      <alignment horizontal="right"/>
    </xf>
    <xf numFmtId="0" fontId="10" fillId="0" borderId="0" xfId="0" applyFont="1" applyFill="1" applyAlignment="1">
      <alignment horizontal="center"/>
    </xf>
    <xf numFmtId="4" fontId="2" fillId="0" borderId="0" xfId="0" applyNumberFormat="1" applyFont="1" applyAlignment="1">
      <alignment/>
    </xf>
    <xf numFmtId="4" fontId="18" fillId="0" borderId="0" xfId="0" applyNumberFormat="1" applyFont="1" applyFill="1" applyBorder="1" applyAlignment="1">
      <alignment horizontal="right" vertical="center"/>
    </xf>
    <xf numFmtId="4" fontId="10" fillId="0" borderId="0" xfId="0" applyNumberFormat="1" applyFont="1" applyAlignment="1">
      <alignment/>
    </xf>
    <xf numFmtId="4" fontId="44" fillId="0" borderId="12" xfId="0" applyNumberFormat="1" applyFont="1" applyBorder="1" applyAlignment="1">
      <alignment horizontal="right" wrapText="1"/>
    </xf>
    <xf numFmtId="4" fontId="18" fillId="0" borderId="12" xfId="0" applyNumberFormat="1" applyFont="1" applyBorder="1" applyAlignment="1">
      <alignment horizontal="right" wrapText="1"/>
    </xf>
    <xf numFmtId="4" fontId="44" fillId="0" borderId="12" xfId="0" applyNumberFormat="1" applyFont="1" applyBorder="1" applyAlignment="1">
      <alignment horizontal="right" wrapText="1"/>
    </xf>
    <xf numFmtId="0" fontId="18" fillId="0" borderId="0" xfId="0" applyFont="1" applyAlignment="1">
      <alignment horizontal="right"/>
    </xf>
    <xf numFmtId="4" fontId="2" fillId="0" borderId="13" xfId="0" applyNumberFormat="1" applyFont="1" applyBorder="1" applyAlignment="1">
      <alignment horizontal="right" vertical="center"/>
    </xf>
    <xf numFmtId="4" fontId="0" fillId="0" borderId="0" xfId="0" applyNumberFormat="1" applyAlignment="1">
      <alignment/>
    </xf>
    <xf numFmtId="0" fontId="11" fillId="0" borderId="0" xfId="0" applyFont="1" applyAlignment="1">
      <alignment horizontal="center"/>
    </xf>
    <xf numFmtId="4" fontId="10" fillId="0" borderId="0" xfId="0" applyNumberFormat="1" applyFont="1" applyAlignment="1">
      <alignment horizontal="left" vertical="center" wrapText="1"/>
    </xf>
    <xf numFmtId="4" fontId="10" fillId="0" borderId="33" xfId="0" applyNumberFormat="1" applyFont="1" applyBorder="1" applyAlignment="1">
      <alignment horizontal="right" wrapText="1"/>
    </xf>
    <xf numFmtId="0" fontId="2" fillId="0" borderId="34" xfId="0" applyFont="1" applyBorder="1" applyAlignment="1">
      <alignment horizontal="center" vertical="center" wrapText="1"/>
    </xf>
    <xf numFmtId="4" fontId="10" fillId="0" borderId="30" xfId="0" applyNumberFormat="1" applyFont="1" applyBorder="1" applyAlignment="1">
      <alignment horizontal="right" wrapText="1"/>
    </xf>
    <xf numFmtId="4" fontId="2" fillId="0" borderId="0" xfId="0" applyNumberFormat="1" applyFont="1" applyBorder="1" applyAlignment="1">
      <alignment horizontal="center" vertical="center" wrapText="1"/>
    </xf>
    <xf numFmtId="0" fontId="49" fillId="0" borderId="0" xfId="0" applyFont="1" applyAlignment="1">
      <alignment horizontal="right"/>
    </xf>
    <xf numFmtId="0" fontId="2" fillId="0" borderId="34" xfId="0" applyFont="1" applyBorder="1" applyAlignment="1">
      <alignment/>
    </xf>
    <xf numFmtId="0" fontId="50" fillId="0" borderId="0" xfId="0" applyFont="1" applyFill="1" applyAlignment="1">
      <alignment horizontal="center"/>
    </xf>
    <xf numFmtId="0" fontId="15" fillId="0" borderId="10" xfId="0" applyFont="1" applyBorder="1" applyAlignment="1">
      <alignment horizontal="center" vertical="center" wrapText="1"/>
    </xf>
    <xf numFmtId="0" fontId="58" fillId="0" borderId="0" xfId="0" applyFont="1" applyFill="1" applyAlignment="1">
      <alignment/>
    </xf>
    <xf numFmtId="0" fontId="58" fillId="0" borderId="0" xfId="0" applyFont="1" applyFill="1" applyAlignment="1">
      <alignment horizontal="center"/>
    </xf>
    <xf numFmtId="0" fontId="58" fillId="0" borderId="0" xfId="0" applyFont="1" applyFill="1" applyBorder="1" applyAlignment="1">
      <alignment horizontal="left" vertical="center" wrapText="1"/>
    </xf>
    <xf numFmtId="0" fontId="58" fillId="0" borderId="0" xfId="0" applyFont="1" applyFill="1" applyAlignment="1">
      <alignment vertical="center"/>
    </xf>
    <xf numFmtId="4" fontId="58" fillId="0" borderId="0" xfId="0" applyNumberFormat="1" applyFont="1" applyFill="1" applyAlignment="1">
      <alignment vertical="center"/>
    </xf>
    <xf numFmtId="0" fontId="58" fillId="0" borderId="0" xfId="0" applyFont="1" applyFill="1" applyAlignment="1">
      <alignment horizontal="center" vertical="center"/>
    </xf>
    <xf numFmtId="0" fontId="58" fillId="0" borderId="0" xfId="0" applyFont="1" applyAlignment="1">
      <alignment vertical="center"/>
    </xf>
    <xf numFmtId="0" fontId="58" fillId="0" borderId="0" xfId="0" applyFont="1" applyFill="1" applyBorder="1" applyAlignment="1">
      <alignment horizontal="center" wrapText="1"/>
    </xf>
    <xf numFmtId="0" fontId="58" fillId="0" borderId="0" xfId="0" applyFont="1" applyFill="1" applyBorder="1" applyAlignment="1">
      <alignment horizontal="center"/>
    </xf>
    <xf numFmtId="0" fontId="58" fillId="0" borderId="0" xfId="0" applyFont="1" applyAlignment="1">
      <alignment/>
    </xf>
    <xf numFmtId="0" fontId="50" fillId="0" borderId="0" xfId="0" applyFont="1" applyBorder="1" applyAlignment="1">
      <alignment horizontal="center" vertical="center" wrapText="1"/>
    </xf>
    <xf numFmtId="0" fontId="50" fillId="0" borderId="0" xfId="0" applyFont="1" applyBorder="1" applyAlignment="1">
      <alignment horizontal="left" vertical="center" wrapText="1"/>
    </xf>
    <xf numFmtId="3" fontId="50" fillId="0" borderId="0" xfId="0" applyNumberFormat="1" applyFont="1" applyBorder="1" applyAlignment="1">
      <alignment horizontal="right" vertical="center" wrapText="1"/>
    </xf>
    <xf numFmtId="0" fontId="50" fillId="0" borderId="0" xfId="0" applyFont="1" applyBorder="1" applyAlignment="1">
      <alignment/>
    </xf>
    <xf numFmtId="0" fontId="50" fillId="0" borderId="0" xfId="0" applyFont="1" applyFill="1" applyAlignment="1">
      <alignment/>
    </xf>
    <xf numFmtId="0" fontId="15" fillId="0" borderId="10" xfId="57" applyFont="1" applyBorder="1" applyAlignment="1">
      <alignment horizontal="center" vertical="center" wrapText="1"/>
      <protection/>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wrapText="1"/>
    </xf>
    <xf numFmtId="49" fontId="15" fillId="0" borderId="10" xfId="0" applyNumberFormat="1" applyFont="1" applyBorder="1" applyAlignment="1">
      <alignment horizontal="center" vertical="center"/>
    </xf>
    <xf numFmtId="0" fontId="15" fillId="0" borderId="10" xfId="0" applyFont="1" applyBorder="1" applyAlignment="1">
      <alignment/>
    </xf>
    <xf numFmtId="0" fontId="59" fillId="0" borderId="0" xfId="0" applyFont="1" applyAlignment="1">
      <alignment/>
    </xf>
    <xf numFmtId="0" fontId="60" fillId="0" borderId="0" xfId="0" applyFont="1" applyAlignment="1">
      <alignment/>
    </xf>
    <xf numFmtId="0" fontId="50" fillId="0" borderId="0" xfId="0" applyFont="1" applyAlignment="1">
      <alignment/>
    </xf>
    <xf numFmtId="0" fontId="59" fillId="0" borderId="0" xfId="0" applyFont="1" applyAlignment="1">
      <alignment horizontal="right"/>
    </xf>
    <xf numFmtId="49" fontId="50" fillId="0" borderId="10" xfId="0" applyNumberFormat="1" applyFont="1" applyBorder="1" applyAlignment="1">
      <alignment horizontal="center" vertical="center"/>
    </xf>
    <xf numFmtId="0" fontId="59" fillId="0" borderId="10" xfId="0" applyFont="1" applyBorder="1" applyAlignment="1">
      <alignment wrapText="1"/>
    </xf>
    <xf numFmtId="0" fontId="50" fillId="0" borderId="10" xfId="0" applyFont="1" applyBorder="1" applyAlignment="1">
      <alignment horizontal="center" vertical="top" wrapText="1"/>
    </xf>
    <xf numFmtId="0" fontId="50" fillId="0" borderId="0" xfId="0" applyFont="1" applyAlignment="1">
      <alignment/>
    </xf>
    <xf numFmtId="4" fontId="50" fillId="0" borderId="10" xfId="0" applyNumberFormat="1" applyFont="1" applyBorder="1" applyAlignment="1">
      <alignment horizontal="right" vertical="top" wrapText="1"/>
    </xf>
    <xf numFmtId="0" fontId="50" fillId="0" borderId="30" xfId="0" applyFont="1" applyBorder="1" applyAlignment="1">
      <alignment horizontal="justify" vertical="top" wrapText="1"/>
    </xf>
    <xf numFmtId="0" fontId="50" fillId="0" borderId="35" xfId="0" applyFont="1" applyBorder="1" applyAlignment="1">
      <alignment horizontal="justify" vertical="top" wrapText="1"/>
    </xf>
    <xf numFmtId="0" fontId="59" fillId="0" borderId="10" xfId="0" applyFont="1" applyBorder="1" applyAlignment="1">
      <alignment horizontal="justify"/>
    </xf>
    <xf numFmtId="0" fontId="50" fillId="0" borderId="36" xfId="0" applyFont="1" applyBorder="1" applyAlignment="1">
      <alignment horizontal="center" vertical="top" wrapText="1"/>
    </xf>
    <xf numFmtId="0" fontId="50" fillId="0" borderId="10" xfId="0" applyFont="1" applyBorder="1" applyAlignment="1">
      <alignment horizontal="justify" vertical="top" wrapText="1"/>
    </xf>
    <xf numFmtId="0" fontId="50" fillId="0" borderId="10" xfId="0" applyFont="1" applyBorder="1" applyAlignment="1">
      <alignment horizontal="right" vertical="top" wrapText="1"/>
    </xf>
    <xf numFmtId="0" fontId="5" fillId="0" borderId="16" xfId="0" applyFont="1" applyBorder="1" applyAlignment="1">
      <alignment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wrapText="1"/>
    </xf>
    <xf numFmtId="0" fontId="5" fillId="0" borderId="16" xfId="0" applyFont="1" applyBorder="1" applyAlignment="1">
      <alignment horizontal="center" vertical="center" wrapText="1"/>
    </xf>
    <xf numFmtId="0" fontId="10" fillId="0" borderId="16" xfId="0" applyFont="1" applyBorder="1" applyAlignment="1">
      <alignment horizontal="left" vertical="center" wrapText="1"/>
    </xf>
    <xf numFmtId="4" fontId="10" fillId="0" borderId="10" xfId="0" applyNumberFormat="1" applyFont="1" applyBorder="1" applyAlignment="1">
      <alignment horizontal="right" wrapText="1"/>
    </xf>
    <xf numFmtId="4" fontId="10" fillId="0" borderId="10" xfId="0" applyNumberFormat="1" applyFont="1" applyFill="1" applyBorder="1" applyAlignment="1">
      <alignment horizontal="right" wrapText="1"/>
    </xf>
    <xf numFmtId="4" fontId="5" fillId="0" borderId="12" xfId="0" applyNumberFormat="1" applyFont="1" applyBorder="1" applyAlignment="1">
      <alignment horizontal="right" wrapText="1"/>
    </xf>
    <xf numFmtId="0" fontId="10" fillId="0" borderId="16" xfId="0" applyFont="1" applyBorder="1" applyAlignment="1">
      <alignment horizontal="left" wrapText="1"/>
    </xf>
    <xf numFmtId="0" fontId="10" fillId="0" borderId="16" xfId="0" applyFont="1" applyBorder="1" applyAlignment="1">
      <alignment horizontal="center" vertical="center"/>
    </xf>
    <xf numFmtId="0" fontId="10" fillId="0" borderId="12" xfId="0" applyFont="1" applyBorder="1" applyAlignment="1">
      <alignment horizontal="center" vertical="center" wrapText="1"/>
    </xf>
    <xf numFmtId="4" fontId="10" fillId="0" borderId="0" xfId="0" applyNumberFormat="1" applyFont="1" applyAlignment="1">
      <alignment horizontal="right"/>
    </xf>
    <xf numFmtId="4" fontId="10" fillId="0" borderId="28" xfId="0" applyNumberFormat="1" applyFont="1" applyFill="1" applyBorder="1" applyAlignment="1">
      <alignment horizontal="right" wrapText="1"/>
    </xf>
    <xf numFmtId="4" fontId="10" fillId="0" borderId="28" xfId="0" applyNumberFormat="1" applyFont="1" applyBorder="1" applyAlignment="1">
      <alignment horizontal="right"/>
    </xf>
    <xf numFmtId="4" fontId="10" fillId="0" borderId="14" xfId="0" applyNumberFormat="1" applyFont="1" applyBorder="1" applyAlignment="1">
      <alignment horizontal="right"/>
    </xf>
    <xf numFmtId="4" fontId="10" fillId="24" borderId="10" xfId="0" applyNumberFormat="1" applyFont="1" applyFill="1" applyBorder="1" applyAlignment="1">
      <alignment horizontal="right"/>
    </xf>
    <xf numFmtId="4" fontId="10" fillId="24" borderId="12" xfId="0" applyNumberFormat="1" applyFont="1" applyFill="1" applyBorder="1" applyAlignment="1">
      <alignment horizontal="right"/>
    </xf>
    <xf numFmtId="0" fontId="10" fillId="0" borderId="16" xfId="0" applyFont="1" applyBorder="1" applyAlignment="1">
      <alignment horizontal="left" vertical="center"/>
    </xf>
    <xf numFmtId="3" fontId="10" fillId="0" borderId="10" xfId="0" applyNumberFormat="1" applyFont="1" applyBorder="1" applyAlignment="1">
      <alignment horizontal="center" vertical="center" wrapText="1"/>
    </xf>
    <xf numFmtId="3" fontId="10" fillId="0" borderId="28" xfId="0" applyNumberFormat="1" applyFont="1" applyBorder="1" applyAlignment="1">
      <alignment horizontal="center"/>
    </xf>
    <xf numFmtId="0" fontId="10" fillId="0" borderId="12" xfId="0" applyFont="1" applyBorder="1" applyAlignment="1">
      <alignment/>
    </xf>
    <xf numFmtId="3" fontId="10" fillId="0" borderId="10" xfId="0" applyNumberFormat="1" applyFont="1" applyBorder="1" applyAlignment="1">
      <alignment/>
    </xf>
    <xf numFmtId="3" fontId="10" fillId="0" borderId="28" xfId="0" applyNumberFormat="1" applyFont="1" applyBorder="1" applyAlignment="1">
      <alignment/>
    </xf>
    <xf numFmtId="0" fontId="10" fillId="0" borderId="14" xfId="0" applyFont="1" applyBorder="1" applyAlignment="1">
      <alignment/>
    </xf>
    <xf numFmtId="4" fontId="10" fillId="0" borderId="35" xfId="0" applyNumberFormat="1" applyFont="1" applyBorder="1" applyAlignment="1">
      <alignment horizontal="right"/>
    </xf>
    <xf numFmtId="0" fontId="11" fillId="0" borderId="0" xfId="0" applyFont="1" applyAlignment="1">
      <alignment/>
    </xf>
    <xf numFmtId="0" fontId="15" fillId="0" borderId="15" xfId="0" applyFont="1" applyBorder="1" applyAlignment="1">
      <alignment/>
    </xf>
    <xf numFmtId="0" fontId="15" fillId="0" borderId="32" xfId="0" applyFont="1" applyBorder="1" applyAlignment="1">
      <alignment/>
    </xf>
    <xf numFmtId="0" fontId="11" fillId="0" borderId="32" xfId="0" applyFont="1" applyBorder="1" applyAlignment="1">
      <alignment/>
    </xf>
    <xf numFmtId="0" fontId="11" fillId="0" borderId="16" xfId="0" applyFont="1" applyBorder="1" applyAlignment="1">
      <alignment/>
    </xf>
    <xf numFmtId="0" fontId="15" fillId="0" borderId="16" xfId="0" applyFont="1" applyBorder="1" applyAlignment="1">
      <alignment/>
    </xf>
    <xf numFmtId="0" fontId="15" fillId="0" borderId="17" xfId="0" applyFont="1" applyBorder="1" applyAlignment="1">
      <alignment/>
    </xf>
    <xf numFmtId="0" fontId="11" fillId="0" borderId="11" xfId="0" applyFont="1" applyBorder="1" applyAlignment="1">
      <alignment/>
    </xf>
    <xf numFmtId="0" fontId="61" fillId="0" borderId="22" xfId="0" applyFont="1" applyBorder="1" applyAlignment="1">
      <alignment/>
    </xf>
    <xf numFmtId="0" fontId="15" fillId="0" borderId="24" xfId="0" applyFont="1" applyBorder="1" applyAlignment="1">
      <alignment/>
    </xf>
    <xf numFmtId="0" fontId="11" fillId="0" borderId="0" xfId="0" applyFont="1" applyBorder="1" applyAlignment="1">
      <alignment/>
    </xf>
    <xf numFmtId="0" fontId="61" fillId="0" borderId="37" xfId="0" applyFont="1" applyBorder="1" applyAlignment="1">
      <alignment/>
    </xf>
    <xf numFmtId="0" fontId="15" fillId="0" borderId="38" xfId="0" applyFont="1" applyBorder="1" applyAlignment="1">
      <alignment/>
    </xf>
    <xf numFmtId="0" fontId="15" fillId="0" borderId="11" xfId="0" applyFont="1" applyBorder="1" applyAlignment="1">
      <alignment horizontal="center" vertical="center" wrapText="1"/>
    </xf>
    <xf numFmtId="0" fontId="15" fillId="0" borderId="29" xfId="0" applyFont="1" applyBorder="1" applyAlignment="1">
      <alignment horizontal="center" vertical="center" wrapText="1"/>
    </xf>
    <xf numFmtId="0" fontId="11" fillId="0" borderId="39" xfId="0" applyFont="1" applyBorder="1" applyAlignment="1">
      <alignment/>
    </xf>
    <xf numFmtId="0" fontId="11" fillId="0" borderId="29" xfId="0" applyFont="1" applyBorder="1" applyAlignment="1">
      <alignment/>
    </xf>
    <xf numFmtId="0" fontId="58" fillId="0" borderId="0" xfId="0" applyFont="1" applyAlignment="1">
      <alignment/>
    </xf>
    <xf numFmtId="0" fontId="58" fillId="0" borderId="0" xfId="0" applyFont="1" applyAlignment="1">
      <alignment horizontal="center"/>
    </xf>
    <xf numFmtId="49" fontId="58" fillId="0" borderId="0" xfId="0" applyNumberFormat="1" applyFont="1" applyAlignment="1">
      <alignment/>
    </xf>
    <xf numFmtId="0" fontId="17" fillId="0" borderId="0" xfId="0" applyFont="1" applyAlignment="1">
      <alignment/>
    </xf>
    <xf numFmtId="0" fontId="62" fillId="0" borderId="0" xfId="0" applyFont="1" applyAlignment="1">
      <alignment/>
    </xf>
    <xf numFmtId="0" fontId="62" fillId="0" borderId="0" xfId="0" applyFont="1" applyAlignment="1">
      <alignment/>
    </xf>
    <xf numFmtId="49" fontId="17" fillId="0" borderId="0" xfId="0" applyNumberFormat="1" applyFont="1" applyAlignment="1">
      <alignment/>
    </xf>
    <xf numFmtId="0" fontId="47" fillId="0" borderId="10" xfId="0" applyFont="1" applyBorder="1" applyAlignment="1">
      <alignment horizontal="center"/>
    </xf>
    <xf numFmtId="0" fontId="47" fillId="0" borderId="10" xfId="0" applyFont="1" applyBorder="1" applyAlignment="1">
      <alignment/>
    </xf>
    <xf numFmtId="0" fontId="47" fillId="0" borderId="10" xfId="0" applyFont="1" applyBorder="1" applyAlignment="1">
      <alignment wrapText="1"/>
    </xf>
    <xf numFmtId="0" fontId="23" fillId="0" borderId="0" xfId="0" applyFont="1" applyAlignment="1">
      <alignment/>
    </xf>
    <xf numFmtId="0" fontId="23" fillId="0" borderId="0" xfId="0" applyFont="1" applyBorder="1" applyAlignment="1">
      <alignment/>
    </xf>
    <xf numFmtId="0" fontId="23" fillId="0" borderId="0" xfId="0" applyFont="1" applyBorder="1" applyAlignment="1">
      <alignment horizontal="right"/>
    </xf>
    <xf numFmtId="0" fontId="23" fillId="0" borderId="0" xfId="0" applyFont="1" applyFill="1" applyBorder="1" applyAlignment="1">
      <alignment horizontal="center" vertical="center" wrapText="1"/>
    </xf>
    <xf numFmtId="0" fontId="23" fillId="0" borderId="10" xfId="0" applyFont="1" applyBorder="1" applyAlignment="1">
      <alignment horizontal="center"/>
    </xf>
    <xf numFmtId="0" fontId="23" fillId="0" borderId="10" xfId="0" applyFont="1" applyBorder="1" applyAlignment="1">
      <alignment horizontal="center" wrapText="1"/>
    </xf>
    <xf numFmtId="3" fontId="23" fillId="0" borderId="10" xfId="0" applyNumberFormat="1" applyFont="1" applyBorder="1" applyAlignment="1">
      <alignment horizontal="center"/>
    </xf>
    <xf numFmtId="3" fontId="23" fillId="0" borderId="10" xfId="0" applyNumberFormat="1" applyFont="1" applyBorder="1" applyAlignment="1">
      <alignment horizontal="right"/>
    </xf>
    <xf numFmtId="3" fontId="23" fillId="0" borderId="30" xfId="0" applyNumberFormat="1" applyFont="1" applyBorder="1" applyAlignment="1">
      <alignment horizontal="right"/>
    </xf>
    <xf numFmtId="0" fontId="23" fillId="0" borderId="30" xfId="0" applyFont="1" applyBorder="1" applyAlignment="1">
      <alignment horizontal="center"/>
    </xf>
    <xf numFmtId="0" fontId="23" fillId="0" borderId="20" xfId="0" applyFont="1" applyBorder="1" applyAlignment="1">
      <alignment horizontal="center" wrapText="1"/>
    </xf>
    <xf numFmtId="0" fontId="23" fillId="20" borderId="10" xfId="0" applyFont="1" applyFill="1" applyBorder="1" applyAlignment="1">
      <alignment horizontal="right" vertical="center"/>
    </xf>
    <xf numFmtId="0" fontId="23" fillId="20" borderId="10" xfId="0" applyFont="1" applyFill="1" applyBorder="1" applyAlignment="1">
      <alignment/>
    </xf>
    <xf numFmtId="0" fontId="23" fillId="0" borderId="0" xfId="0" applyFont="1" applyFill="1" applyBorder="1" applyAlignment="1">
      <alignment horizontal="right" vertical="center"/>
    </xf>
    <xf numFmtId="0" fontId="23" fillId="0" borderId="0" xfId="0" applyFont="1" applyFill="1" applyBorder="1" applyAlignment="1">
      <alignment/>
    </xf>
    <xf numFmtId="0" fontId="9" fillId="0" borderId="0" xfId="0" applyFont="1" applyAlignment="1">
      <alignment vertical="center"/>
    </xf>
    <xf numFmtId="0" fontId="23" fillId="0" borderId="10" xfId="0" applyFont="1" applyBorder="1" applyAlignment="1">
      <alignment horizontal="center" vertical="center"/>
    </xf>
    <xf numFmtId="3" fontId="44" fillId="20" borderId="10" xfId="0" applyNumberFormat="1" applyFont="1" applyFill="1" applyBorder="1" applyAlignment="1">
      <alignment horizontal="right" wrapText="1"/>
    </xf>
    <xf numFmtId="3" fontId="18" fillId="0" borderId="10" xfId="0" applyNumberFormat="1" applyFont="1" applyFill="1" applyBorder="1" applyAlignment="1">
      <alignment horizontal="right" wrapText="1"/>
    </xf>
    <xf numFmtId="3" fontId="18" fillId="0" borderId="30" xfId="0" applyNumberFormat="1" applyFont="1" applyFill="1" applyBorder="1" applyAlignment="1">
      <alignment horizontal="right" wrapText="1"/>
    </xf>
    <xf numFmtId="3" fontId="18" fillId="0" borderId="10" xfId="58" applyNumberFormat="1" applyFont="1" applyBorder="1">
      <alignment/>
      <protection/>
    </xf>
    <xf numFmtId="3" fontId="48" fillId="0" borderId="10" xfId="0" applyNumberFormat="1" applyFont="1" applyFill="1" applyBorder="1" applyAlignment="1">
      <alignment horizontal="right" wrapText="1"/>
    </xf>
    <xf numFmtId="3" fontId="44" fillId="0" borderId="10" xfId="0" applyNumberFormat="1" applyFont="1" applyFill="1" applyBorder="1" applyAlignment="1">
      <alignment horizontal="right" wrapText="1"/>
    </xf>
    <xf numFmtId="3" fontId="18" fillId="0" borderId="30" xfId="0" applyNumberFormat="1" applyFont="1" applyFill="1" applyBorder="1" applyAlignment="1" quotePrefix="1">
      <alignment horizontal="right" wrapText="1"/>
    </xf>
    <xf numFmtId="3" fontId="18" fillId="0" borderId="30" xfId="0" applyNumberFormat="1" applyFont="1" applyBorder="1" applyAlignment="1">
      <alignment horizontal="right" wrapText="1"/>
    </xf>
    <xf numFmtId="3" fontId="18" fillId="0" borderId="30" xfId="0" applyNumberFormat="1" applyFont="1" applyFill="1" applyBorder="1" applyAlignment="1">
      <alignment horizontal="right"/>
    </xf>
    <xf numFmtId="3" fontId="44" fillId="20" borderId="10" xfId="0" applyNumberFormat="1" applyFont="1" applyFill="1" applyBorder="1" applyAlignment="1">
      <alignment horizontal="right"/>
    </xf>
    <xf numFmtId="3" fontId="44" fillId="20" borderId="10" xfId="58" applyNumberFormat="1" applyFont="1" applyFill="1" applyBorder="1">
      <alignment/>
      <protection/>
    </xf>
    <xf numFmtId="3" fontId="18" fillId="20" borderId="30" xfId="0" applyNumberFormat="1" applyFont="1" applyFill="1" applyBorder="1" applyAlignment="1">
      <alignment horizontal="right"/>
    </xf>
    <xf numFmtId="3" fontId="18" fillId="20" borderId="10" xfId="58" applyNumberFormat="1" applyFont="1" applyFill="1" applyBorder="1">
      <alignment/>
      <protection/>
    </xf>
    <xf numFmtId="3" fontId="44" fillId="0" borderId="10" xfId="0" applyNumberFormat="1" applyFont="1" applyBorder="1" applyAlignment="1">
      <alignment horizontal="right"/>
    </xf>
    <xf numFmtId="3" fontId="18" fillId="0" borderId="30" xfId="0" applyNumberFormat="1" applyFont="1" applyBorder="1" applyAlignment="1">
      <alignment horizontal="right"/>
    </xf>
    <xf numFmtId="3" fontId="18" fillId="0" borderId="0" xfId="0" applyNumberFormat="1" applyFont="1" applyBorder="1" applyAlignment="1">
      <alignment horizontal="right"/>
    </xf>
    <xf numFmtId="3" fontId="18" fillId="20" borderId="10" xfId="0" applyNumberFormat="1" applyFont="1" applyFill="1" applyBorder="1" applyAlignment="1">
      <alignment horizontal="right"/>
    </xf>
    <xf numFmtId="3" fontId="44" fillId="20" borderId="30" xfId="0" applyNumberFormat="1" applyFont="1" applyFill="1" applyBorder="1" applyAlignment="1">
      <alignment horizontal="right"/>
    </xf>
    <xf numFmtId="3" fontId="44" fillId="0" borderId="10" xfId="0" applyNumberFormat="1" applyFont="1" applyBorder="1" applyAlignment="1" applyProtection="1">
      <alignment horizontal="right" wrapText="1"/>
      <protection locked="0"/>
    </xf>
    <xf numFmtId="3" fontId="18" fillId="0" borderId="10" xfId="0" applyNumberFormat="1" applyFont="1" applyBorder="1" applyAlignment="1" applyProtection="1">
      <alignment horizontal="right" wrapText="1"/>
      <protection locked="0"/>
    </xf>
    <xf numFmtId="3" fontId="18" fillId="24" borderId="10" xfId="0" applyNumberFormat="1" applyFont="1" applyFill="1" applyBorder="1" applyAlignment="1" applyProtection="1">
      <alignment horizontal="right" wrapText="1"/>
      <protection locked="0"/>
    </xf>
    <xf numFmtId="3" fontId="18" fillId="0" borderId="11" xfId="0" applyNumberFormat="1" applyFont="1" applyBorder="1" applyAlignment="1" applyProtection="1">
      <alignment horizontal="right" wrapText="1"/>
      <protection locked="0"/>
    </xf>
    <xf numFmtId="3" fontId="44" fillId="0" borderId="10" xfId="0" applyNumberFormat="1" applyFont="1" applyFill="1" applyBorder="1" applyAlignment="1" applyProtection="1">
      <alignment horizontal="right" wrapText="1"/>
      <protection locked="0"/>
    </xf>
    <xf numFmtId="3" fontId="18" fillId="0" borderId="10" xfId="0" applyNumberFormat="1" applyFont="1" applyFill="1" applyBorder="1" applyAlignment="1" applyProtection="1">
      <alignment horizontal="right" vertical="center"/>
      <protection locked="0"/>
    </xf>
    <xf numFmtId="3" fontId="18" fillId="0" borderId="10" xfId="0" applyNumberFormat="1" applyFont="1" applyFill="1" applyBorder="1" applyAlignment="1" applyProtection="1">
      <alignment horizontal="right" vertical="center"/>
      <protection/>
    </xf>
    <xf numFmtId="3" fontId="18" fillId="0" borderId="10" xfId="0" applyNumberFormat="1" applyFont="1" applyFill="1" applyBorder="1" applyAlignment="1">
      <alignment horizontal="right" vertical="center"/>
    </xf>
    <xf numFmtId="3" fontId="18" fillId="0" borderId="10" xfId="0" applyNumberFormat="1" applyFont="1" applyFill="1" applyBorder="1" applyAlignment="1">
      <alignment horizontal="right"/>
    </xf>
    <xf numFmtId="3" fontId="18" fillId="0" borderId="10"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wrapText="1"/>
      <protection locked="0"/>
    </xf>
    <xf numFmtId="3" fontId="44" fillId="0" borderId="10" xfId="0" applyNumberFormat="1" applyFont="1" applyFill="1" applyBorder="1" applyAlignment="1">
      <alignment horizontal="right" vertical="center"/>
    </xf>
    <xf numFmtId="3" fontId="2" fillId="0" borderId="0" xfId="0" applyNumberFormat="1" applyFont="1" applyFill="1" applyAlignment="1">
      <alignment vertical="center"/>
    </xf>
    <xf numFmtId="3" fontId="18" fillId="0" borderId="11" xfId="0" applyNumberFormat="1" applyFont="1" applyFill="1" applyBorder="1" applyAlignment="1" applyProtection="1">
      <alignment horizontal="right" wrapText="1"/>
      <protection locked="0"/>
    </xf>
    <xf numFmtId="3" fontId="44" fillId="0" borderId="10" xfId="0" applyNumberFormat="1" applyFont="1" applyBorder="1" applyAlignment="1">
      <alignment wrapText="1"/>
    </xf>
    <xf numFmtId="3" fontId="18" fillId="0" borderId="10" xfId="0" applyNumberFormat="1" applyFont="1" applyBorder="1" applyAlignment="1">
      <alignment wrapText="1"/>
    </xf>
    <xf numFmtId="3" fontId="18" fillId="0" borderId="10" xfId="0" applyNumberFormat="1" applyFont="1" applyBorder="1" applyAlignment="1">
      <alignment horizontal="center" wrapText="1"/>
    </xf>
    <xf numFmtId="3" fontId="18" fillId="0" borderId="10" xfId="0" applyNumberFormat="1" applyFont="1" applyBorder="1" applyAlignment="1">
      <alignment/>
    </xf>
    <xf numFmtId="3" fontId="44" fillId="0" borderId="11" xfId="0" applyNumberFormat="1" applyFont="1" applyBorder="1" applyAlignment="1">
      <alignment/>
    </xf>
    <xf numFmtId="3" fontId="45" fillId="0" borderId="10" xfId="0" applyNumberFormat="1" applyFont="1" applyBorder="1" applyAlignment="1">
      <alignment/>
    </xf>
    <xf numFmtId="3" fontId="18" fillId="0" borderId="10" xfId="0" applyNumberFormat="1" applyFont="1" applyBorder="1" applyAlignment="1">
      <alignment horizontal="right" wrapText="1"/>
    </xf>
    <xf numFmtId="3" fontId="44" fillId="0" borderId="10" xfId="0" applyNumberFormat="1" applyFont="1" applyBorder="1" applyAlignment="1">
      <alignment horizontal="right" wrapText="1"/>
    </xf>
    <xf numFmtId="0" fontId="1" fillId="0" borderId="10" xfId="0" applyFont="1" applyFill="1" applyBorder="1" applyAlignment="1">
      <alignment horizontal="center" vertical="center"/>
    </xf>
    <xf numFmtId="3" fontId="4" fillId="20" borderId="10" xfId="57" applyNumberFormat="1" applyFont="1" applyFill="1" applyBorder="1" applyAlignment="1">
      <alignment horizontal="right" wrapText="1"/>
      <protection/>
    </xf>
    <xf numFmtId="3" fontId="4" fillId="20" borderId="12" xfId="57" applyNumberFormat="1" applyFont="1" applyFill="1" applyBorder="1" applyAlignment="1">
      <alignment horizontal="right" wrapText="1"/>
      <protection/>
    </xf>
    <xf numFmtId="3" fontId="14" fillId="0" borderId="10" xfId="57" applyNumberFormat="1" applyFont="1" applyBorder="1" applyAlignment="1">
      <alignment horizontal="right" wrapText="1"/>
      <protection/>
    </xf>
    <xf numFmtId="3" fontId="14" fillId="0" borderId="12" xfId="57" applyNumberFormat="1" applyFont="1" applyBorder="1" applyAlignment="1">
      <alignment horizontal="right" wrapText="1"/>
      <protection/>
    </xf>
    <xf numFmtId="3" fontId="57" fillId="0" borderId="10" xfId="0" applyNumberFormat="1" applyFont="1" applyBorder="1" applyAlignment="1">
      <alignment/>
    </xf>
    <xf numFmtId="3" fontId="57" fillId="0" borderId="12" xfId="0" applyNumberFormat="1" applyFont="1" applyBorder="1" applyAlignment="1">
      <alignment/>
    </xf>
    <xf numFmtId="3" fontId="14" fillId="0" borderId="11" xfId="57" applyNumberFormat="1" applyFont="1" applyBorder="1" applyAlignment="1">
      <alignment horizontal="right" wrapText="1"/>
      <protection/>
    </xf>
    <xf numFmtId="3" fontId="14" fillId="0" borderId="29" xfId="57" applyNumberFormat="1" applyFont="1" applyBorder="1" applyAlignment="1">
      <alignment horizontal="right" wrapText="1"/>
      <protection/>
    </xf>
    <xf numFmtId="0" fontId="0" fillId="0" borderId="0" xfId="0" applyBorder="1" applyAlignment="1">
      <alignment/>
    </xf>
    <xf numFmtId="0" fontId="23" fillId="0" borderId="10" xfId="0" applyFont="1" applyBorder="1" applyAlignment="1">
      <alignment horizontal="right" vertical="center"/>
    </xf>
    <xf numFmtId="3" fontId="2" fillId="0" borderId="0" xfId="0" applyNumberFormat="1" applyFont="1" applyAlignment="1">
      <alignment/>
    </xf>
    <xf numFmtId="3" fontId="2" fillId="0" borderId="0" xfId="0" applyNumberFormat="1" applyFont="1" applyAlignment="1">
      <alignment vertical="center"/>
    </xf>
    <xf numFmtId="3" fontId="10" fillId="0" borderId="10" xfId="0" applyNumberFormat="1" applyFont="1" applyBorder="1" applyAlignment="1">
      <alignment horizontal="center" wrapText="1"/>
    </xf>
    <xf numFmtId="4" fontId="10" fillId="0" borderId="10" xfId="0" applyNumberFormat="1" applyFont="1" applyBorder="1" applyAlignment="1">
      <alignment horizontal="center" wrapText="1"/>
    </xf>
    <xf numFmtId="4" fontId="10" fillId="0" borderId="12" xfId="0" applyNumberFormat="1" applyFont="1" applyBorder="1" applyAlignment="1">
      <alignment/>
    </xf>
    <xf numFmtId="3" fontId="10" fillId="0" borderId="10" xfId="0" applyNumberFormat="1" applyFont="1" applyBorder="1" applyAlignment="1">
      <alignment horizontal="right" wrapText="1"/>
    </xf>
    <xf numFmtId="4" fontId="11" fillId="0" borderId="20" xfId="0" applyNumberFormat="1" applyFont="1" applyFill="1" applyBorder="1" applyAlignment="1">
      <alignment horizontal="right" wrapText="1"/>
    </xf>
    <xf numFmtId="0" fontId="15" fillId="0" borderId="10" xfId="0" applyFont="1" applyFill="1" applyBorder="1" applyAlignment="1">
      <alignment horizontal="right" vertical="top" wrapText="1"/>
    </xf>
    <xf numFmtId="0" fontId="63" fillId="0" borderId="0" xfId="0" applyFont="1" applyAlignment="1">
      <alignment/>
    </xf>
    <xf numFmtId="4" fontId="11" fillId="0" borderId="10" xfId="0" applyNumberFormat="1" applyFont="1" applyFill="1" applyBorder="1" applyAlignment="1">
      <alignment horizontal="right"/>
    </xf>
    <xf numFmtId="0" fontId="11" fillId="0" borderId="10" xfId="0" applyFont="1" applyFill="1" applyBorder="1" applyAlignment="1">
      <alignment horizontal="right"/>
    </xf>
    <xf numFmtId="0" fontId="11" fillId="0" borderId="28" xfId="0" applyFont="1" applyFill="1" applyBorder="1" applyAlignment="1">
      <alignment horizontal="right"/>
    </xf>
    <xf numFmtId="4" fontId="11" fillId="0" borderId="11" xfId="0" applyNumberFormat="1" applyFont="1" applyFill="1" applyBorder="1" applyAlignment="1">
      <alignment horizontal="right" wrapText="1"/>
    </xf>
    <xf numFmtId="0" fontId="47" fillId="24" borderId="10" xfId="0" applyFont="1" applyFill="1" applyBorder="1" applyAlignment="1">
      <alignment/>
    </xf>
    <xf numFmtId="0" fontId="47" fillId="0" borderId="10" xfId="0" applyFont="1" applyBorder="1" applyAlignment="1">
      <alignment horizontal="center" vertical="center" wrapText="1"/>
    </xf>
    <xf numFmtId="4" fontId="58" fillId="0" borderId="0" xfId="0" applyNumberFormat="1" applyFont="1" applyAlignment="1">
      <alignment/>
    </xf>
    <xf numFmtId="0" fontId="2" fillId="0" borderId="0" xfId="0" applyFont="1" applyFill="1" applyAlignment="1">
      <alignment/>
    </xf>
    <xf numFmtId="4" fontId="11" fillId="0" borderId="10" xfId="59" applyNumberFormat="1" applyFont="1" applyBorder="1" applyAlignment="1">
      <alignment horizontal="right"/>
      <protection/>
    </xf>
    <xf numFmtId="0" fontId="15" fillId="0" borderId="10" xfId="0" applyFont="1" applyBorder="1" applyAlignment="1">
      <alignment/>
    </xf>
    <xf numFmtId="4" fontId="10" fillId="0" borderId="0" xfId="0" applyNumberFormat="1" applyFont="1" applyFill="1" applyBorder="1" applyAlignment="1">
      <alignment/>
    </xf>
    <xf numFmtId="0" fontId="10" fillId="0" borderId="0" xfId="0" applyFont="1" applyFill="1" applyBorder="1" applyAlignment="1">
      <alignment/>
    </xf>
    <xf numFmtId="4" fontId="10" fillId="0" borderId="0" xfId="0" applyNumberFormat="1" applyFont="1" applyFill="1" applyBorder="1" applyAlignment="1">
      <alignment vertical="center"/>
    </xf>
    <xf numFmtId="3" fontId="11" fillId="0" borderId="0" xfId="0" applyNumberFormat="1" applyFont="1" applyAlignment="1">
      <alignment vertical="center"/>
    </xf>
    <xf numFmtId="3" fontId="58" fillId="0" borderId="0" xfId="0" applyNumberFormat="1" applyFont="1" applyAlignment="1">
      <alignment vertical="center"/>
    </xf>
    <xf numFmtId="4" fontId="10" fillId="0" borderId="12" xfId="0" applyNumberFormat="1" applyFont="1" applyBorder="1" applyAlignment="1">
      <alignment/>
    </xf>
    <xf numFmtId="0" fontId="0" fillId="0" borderId="10" xfId="0" applyBorder="1" applyAlignment="1">
      <alignment/>
    </xf>
    <xf numFmtId="49" fontId="47" fillId="0" borderId="10" xfId="0" applyNumberFormat="1" applyFont="1" applyBorder="1" applyAlignment="1">
      <alignment horizontal="center" vertical="center"/>
    </xf>
    <xf numFmtId="0" fontId="11" fillId="0" borderId="20" xfId="0" applyFont="1" applyFill="1" applyBorder="1" applyAlignment="1">
      <alignment horizontal="right" wrapText="1"/>
    </xf>
    <xf numFmtId="0" fontId="15" fillId="0" borderId="10" xfId="0" applyFont="1" applyFill="1" applyBorder="1" applyAlignment="1">
      <alignment/>
    </xf>
    <xf numFmtId="0" fontId="11" fillId="0" borderId="10" xfId="0" applyFont="1" applyFill="1" applyBorder="1" applyAlignment="1">
      <alignment/>
    </xf>
    <xf numFmtId="0" fontId="15" fillId="0" borderId="10" xfId="0" applyFont="1" applyFill="1" applyBorder="1" applyAlignment="1">
      <alignment horizontal="right"/>
    </xf>
    <xf numFmtId="0" fontId="15" fillId="0" borderId="10" xfId="0" applyFont="1" applyFill="1" applyBorder="1" applyAlignment="1">
      <alignment/>
    </xf>
    <xf numFmtId="0" fontId="11" fillId="0" borderId="0" xfId="0" applyFont="1" applyFill="1" applyAlignment="1">
      <alignment/>
    </xf>
    <xf numFmtId="0" fontId="58" fillId="0" borderId="0" xfId="0" applyFont="1" applyFill="1" applyAlignment="1">
      <alignment/>
    </xf>
    <xf numFmtId="0" fontId="15" fillId="0" borderId="40" xfId="0" applyFont="1" applyFill="1" applyBorder="1" applyAlignment="1">
      <alignment horizontal="center" vertical="center" wrapText="1"/>
    </xf>
    <xf numFmtId="0" fontId="44" fillId="0" borderId="0" xfId="0" applyFont="1" applyBorder="1" applyAlignment="1">
      <alignment horizontal="center"/>
    </xf>
    <xf numFmtId="0" fontId="15"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44" fillId="0" borderId="32" xfId="0" applyFont="1" applyBorder="1" applyAlignment="1">
      <alignment horizontal="center" vertical="center" wrapText="1"/>
    </xf>
    <xf numFmtId="0" fontId="18" fillId="0" borderId="10" xfId="0" applyFont="1" applyBorder="1" applyAlignment="1">
      <alignment horizontal="center" vertical="center"/>
    </xf>
    <xf numFmtId="0" fontId="50" fillId="0" borderId="0" xfId="0" applyFont="1" applyFill="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0" fillId="0" borderId="0" xfId="0" applyFont="1" applyBorder="1" applyAlignment="1">
      <alignment horizontal="left" vertical="center" wrapText="1"/>
    </xf>
    <xf numFmtId="0" fontId="44" fillId="0" borderId="0" xfId="0" applyFont="1" applyAlignment="1">
      <alignment horizontal="center"/>
    </xf>
    <xf numFmtId="0" fontId="15" fillId="0" borderId="15" xfId="57" applyFont="1" applyBorder="1" applyAlignment="1">
      <alignment horizontal="center" vertical="center" wrapText="1"/>
      <protection/>
    </xf>
    <xf numFmtId="0" fontId="15" fillId="0" borderId="16" xfId="57" applyFont="1" applyBorder="1" applyAlignment="1">
      <alignment horizontal="center" vertical="center" wrapText="1"/>
      <protection/>
    </xf>
    <xf numFmtId="0" fontId="15" fillId="0" borderId="32" xfId="57" applyFont="1" applyBorder="1" applyAlignment="1">
      <alignment horizontal="center" vertical="center" wrapText="1"/>
      <protection/>
    </xf>
    <xf numFmtId="0" fontId="15" fillId="0" borderId="10" xfId="57" applyFont="1" applyBorder="1" applyAlignment="1">
      <alignment horizontal="center" vertical="center" wrapText="1"/>
      <protection/>
    </xf>
    <xf numFmtId="0" fontId="58" fillId="0" borderId="0" xfId="0" applyFont="1" applyFill="1" applyAlignment="1">
      <alignment horizontal="center"/>
    </xf>
    <xf numFmtId="0" fontId="17" fillId="0" borderId="0" xfId="0" applyFont="1" applyFill="1" applyAlignment="1">
      <alignment horizontal="center"/>
    </xf>
    <xf numFmtId="0" fontId="44" fillId="0" borderId="15" xfId="0" applyFont="1" applyBorder="1" applyAlignment="1">
      <alignment horizontal="center" vertical="center" wrapText="1"/>
    </xf>
    <xf numFmtId="0" fontId="45" fillId="0" borderId="16" xfId="0" applyFont="1" applyBorder="1" applyAlignment="1">
      <alignment horizontal="center" vertical="center"/>
    </xf>
    <xf numFmtId="0" fontId="44" fillId="0" borderId="42"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32" xfId="0" applyFont="1" applyBorder="1" applyAlignment="1">
      <alignment horizontal="center" vertical="center" wrapText="1"/>
    </xf>
    <xf numFmtId="0" fontId="45" fillId="0" borderId="10" xfId="0" applyFont="1" applyBorder="1" applyAlignment="1">
      <alignment horizontal="center" vertical="center"/>
    </xf>
    <xf numFmtId="0" fontId="44" fillId="0" borderId="41"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33" xfId="0" applyFont="1" applyFill="1" applyBorder="1" applyAlignment="1">
      <alignment horizontal="center" vertical="center" wrapText="1"/>
    </xf>
    <xf numFmtId="0" fontId="44" fillId="0" borderId="40" xfId="0" applyFont="1" applyFill="1" applyBorder="1" applyAlignment="1">
      <alignment horizontal="center" vertical="center" wrapText="1"/>
    </xf>
    <xf numFmtId="0" fontId="44" fillId="0" borderId="10" xfId="0" applyFont="1" applyBorder="1" applyAlignment="1">
      <alignment horizontal="center" vertical="center" wrapText="1"/>
    </xf>
    <xf numFmtId="0" fontId="17" fillId="0" borderId="0" xfId="0" applyFont="1" applyFill="1" applyBorder="1" applyAlignment="1">
      <alignment horizontal="center" vertical="center" wrapText="1"/>
    </xf>
    <xf numFmtId="3" fontId="44" fillId="0" borderId="41" xfId="0" applyNumberFormat="1" applyFont="1" applyFill="1" applyBorder="1" applyAlignment="1">
      <alignment horizontal="center" vertical="center" wrapText="1"/>
    </xf>
    <xf numFmtId="3" fontId="44" fillId="0" borderId="13" xfId="0" applyNumberFormat="1" applyFont="1" applyFill="1" applyBorder="1" applyAlignment="1">
      <alignment horizontal="center" vertical="center" wrapText="1"/>
    </xf>
    <xf numFmtId="3" fontId="44" fillId="0" borderId="33" xfId="0" applyNumberFormat="1" applyFont="1" applyFill="1" applyBorder="1" applyAlignment="1">
      <alignment horizontal="center" vertical="center" wrapText="1"/>
    </xf>
    <xf numFmtId="3" fontId="44" fillId="0" borderId="43" xfId="0" applyNumberFormat="1" applyFont="1" applyFill="1" applyBorder="1" applyAlignment="1">
      <alignment horizontal="center" vertical="center" wrapText="1"/>
    </xf>
    <xf numFmtId="182" fontId="44" fillId="0" borderId="15" xfId="0" applyNumberFormat="1" applyFont="1" applyBorder="1" applyAlignment="1">
      <alignment horizontal="center" vertical="center" wrapText="1"/>
    </xf>
    <xf numFmtId="182" fontId="44" fillId="0" borderId="16" xfId="0" applyNumberFormat="1" applyFont="1" applyBorder="1" applyAlignment="1">
      <alignment horizontal="center" vertical="center" wrapText="1"/>
    </xf>
    <xf numFmtId="0" fontId="44" fillId="0" borderId="41"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41" xfId="0" applyFont="1" applyBorder="1" applyAlignment="1">
      <alignment horizontal="center" vertical="center" wrapText="1"/>
    </xf>
    <xf numFmtId="0" fontId="44" fillId="0" borderId="13" xfId="0" applyFont="1" applyBorder="1" applyAlignment="1">
      <alignment horizontal="center" vertical="center" wrapText="1"/>
    </xf>
    <xf numFmtId="0" fontId="2" fillId="0" borderId="0" xfId="0" applyFont="1" applyAlignment="1">
      <alignment horizontal="center"/>
    </xf>
    <xf numFmtId="0" fontId="17" fillId="0" borderId="0" xfId="0" applyFont="1" applyFill="1" applyAlignment="1">
      <alignment horizontal="center"/>
    </xf>
    <xf numFmtId="0" fontId="44" fillId="0" borderId="0" xfId="0" applyFont="1" applyAlignment="1">
      <alignment horizontal="center"/>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59" fillId="0" borderId="0" xfId="0" applyFont="1" applyAlignment="1">
      <alignment horizontal="center"/>
    </xf>
    <xf numFmtId="0" fontId="50" fillId="0" borderId="28" xfId="0" applyFont="1" applyBorder="1" applyAlignment="1">
      <alignment horizontal="center" vertical="center"/>
    </xf>
    <xf numFmtId="0" fontId="50" fillId="0" borderId="36" xfId="0" applyFont="1" applyBorder="1" applyAlignment="1">
      <alignment horizontal="center" vertical="center"/>
    </xf>
    <xf numFmtId="0" fontId="50" fillId="0" borderId="13" xfId="0" applyFont="1" applyBorder="1" applyAlignment="1">
      <alignment horizontal="center" vertical="center"/>
    </xf>
    <xf numFmtId="0" fontId="50" fillId="0" borderId="10" xfId="0" applyFont="1" applyBorder="1" applyAlignment="1">
      <alignment horizontal="center" wrapText="1"/>
    </xf>
    <xf numFmtId="0" fontId="44" fillId="0" borderId="0" xfId="0" applyFont="1" applyAlignment="1">
      <alignment/>
    </xf>
    <xf numFmtId="0" fontId="59" fillId="0" borderId="10" xfId="0" applyFont="1" applyBorder="1" applyAlignment="1">
      <alignment horizontal="center" vertical="center" wrapText="1"/>
    </xf>
    <xf numFmtId="0" fontId="15" fillId="0" borderId="0" xfId="0" applyFont="1" applyAlignment="1">
      <alignment horizontal="center"/>
    </xf>
    <xf numFmtId="0" fontId="44" fillId="0" borderId="0" xfId="0" applyFont="1" applyBorder="1" applyAlignment="1">
      <alignment horizontal="left"/>
    </xf>
    <xf numFmtId="0" fontId="59" fillId="0" borderId="28" xfId="0" applyFont="1" applyBorder="1" applyAlignment="1">
      <alignment horizontal="center" vertical="center" wrapText="1"/>
    </xf>
    <xf numFmtId="0" fontId="59" fillId="0" borderId="36" xfId="0" applyFont="1" applyBorder="1" applyAlignment="1">
      <alignment horizontal="center" vertical="center" wrapText="1"/>
    </xf>
    <xf numFmtId="0" fontId="59" fillId="0" borderId="13" xfId="0" applyFont="1" applyBorder="1" applyAlignment="1">
      <alignment horizontal="center" vertical="center" wrapText="1"/>
    </xf>
    <xf numFmtId="0" fontId="50" fillId="0" borderId="10" xfId="0" applyFont="1" applyBorder="1" applyAlignment="1">
      <alignment horizontal="center" vertical="center" wrapText="1"/>
    </xf>
    <xf numFmtId="0" fontId="44" fillId="0" borderId="0" xfId="0" applyFont="1" applyAlignment="1">
      <alignment horizontal="center" wrapText="1"/>
    </xf>
    <xf numFmtId="0" fontId="10" fillId="0" borderId="44" xfId="0" applyFont="1" applyBorder="1" applyAlignment="1">
      <alignment horizontal="left" vertical="center" wrapText="1"/>
    </xf>
    <xf numFmtId="0" fontId="10" fillId="0" borderId="27" xfId="0" applyFont="1" applyBorder="1" applyAlignment="1">
      <alignment horizontal="left" vertical="center" wrapText="1"/>
    </xf>
    <xf numFmtId="0" fontId="2" fillId="0" borderId="0" xfId="0" applyFont="1" applyAlignment="1">
      <alignment horizontal="left"/>
    </xf>
    <xf numFmtId="0" fontId="11" fillId="0" borderId="0" xfId="0" applyFont="1" applyFill="1" applyAlignment="1">
      <alignment horizontal="center"/>
    </xf>
    <xf numFmtId="0" fontId="11" fillId="0" borderId="0" xfId="0" applyFont="1" applyAlignment="1">
      <alignment horizontal="center"/>
    </xf>
    <xf numFmtId="0" fontId="1" fillId="0" borderId="33"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0" xfId="0" applyFont="1" applyAlignment="1">
      <alignment horizontal="right"/>
    </xf>
    <xf numFmtId="0" fontId="15" fillId="0" borderId="0" xfId="0" applyFont="1" applyAlignment="1">
      <alignment horizontal="center"/>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wrapText="1" shrinkToFit="1"/>
    </xf>
    <xf numFmtId="0" fontId="15" fillId="0" borderId="47" xfId="0" applyFont="1" applyBorder="1" applyAlignment="1">
      <alignment horizontal="center" wrapText="1" shrinkToFit="1"/>
    </xf>
    <xf numFmtId="0" fontId="15" fillId="0" borderId="41" xfId="0" applyFont="1" applyBorder="1" applyAlignment="1">
      <alignment horizontal="center" vertical="center" wrapText="1" shrinkToFit="1"/>
    </xf>
    <xf numFmtId="0" fontId="15" fillId="0" borderId="45" xfId="0" applyFont="1" applyBorder="1" applyAlignment="1">
      <alignment horizontal="center" vertical="center" wrapText="1" shrinkToFit="1"/>
    </xf>
    <xf numFmtId="0" fontId="15" fillId="0" borderId="32" xfId="0" applyFont="1" applyBorder="1" applyAlignment="1">
      <alignment horizontal="center" vertical="center"/>
    </xf>
    <xf numFmtId="0" fontId="15" fillId="0" borderId="11" xfId="0" applyFont="1" applyBorder="1" applyAlignment="1">
      <alignment horizontal="center" vertical="center"/>
    </xf>
    <xf numFmtId="0" fontId="15" fillId="0" borderId="33"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58" fillId="0" borderId="0" xfId="0" applyFont="1" applyAlignment="1">
      <alignment horizontal="center"/>
    </xf>
    <xf numFmtId="0" fontId="23" fillId="0" borderId="10" xfId="0" applyFont="1" applyBorder="1" applyAlignment="1">
      <alignment horizontal="right" vertical="center"/>
    </xf>
    <xf numFmtId="0" fontId="42" fillId="0" borderId="0" xfId="0" applyFont="1" applyAlignment="1">
      <alignment horizontal="left"/>
    </xf>
    <xf numFmtId="0" fontId="23" fillId="20" borderId="10" xfId="0" applyFont="1" applyFill="1" applyBorder="1" applyAlignment="1">
      <alignment horizontal="center"/>
    </xf>
    <xf numFmtId="0" fontId="23" fillId="20" borderId="10" xfId="0" applyFont="1" applyFill="1" applyBorder="1" applyAlignment="1" applyProtection="1">
      <alignment horizontal="center" vertical="center" wrapText="1"/>
      <protection/>
    </xf>
    <xf numFmtId="0" fontId="23" fillId="20" borderId="10" xfId="0" applyFont="1" applyFill="1" applyBorder="1" applyAlignment="1" applyProtection="1">
      <alignment horizontal="center" vertical="center" wrapText="1"/>
      <protection/>
    </xf>
    <xf numFmtId="49" fontId="14" fillId="20" borderId="10" xfId="0" applyNumberFormat="1" applyFont="1" applyFill="1" applyBorder="1" applyAlignment="1" applyProtection="1">
      <alignment horizontal="center" vertical="center" wrapText="1"/>
      <protection/>
    </xf>
    <xf numFmtId="0" fontId="54" fillId="20" borderId="10" xfId="0" applyFont="1" applyFill="1" applyBorder="1" applyAlignment="1">
      <alignment horizontal="right"/>
    </xf>
    <xf numFmtId="0" fontId="54" fillId="20" borderId="10" xfId="0" applyFont="1" applyFill="1" applyBorder="1" applyAlignment="1">
      <alignment horizontal="right"/>
    </xf>
    <xf numFmtId="49" fontId="14" fillId="20" borderId="28" xfId="0" applyNumberFormat="1" applyFont="1" applyFill="1" applyBorder="1" applyAlignment="1" applyProtection="1">
      <alignment horizontal="center" vertical="center" wrapText="1"/>
      <protection/>
    </xf>
    <xf numFmtId="49" fontId="14" fillId="20" borderId="13" xfId="0" applyNumberFormat="1" applyFont="1" applyFill="1" applyBorder="1" applyAlignment="1" applyProtection="1">
      <alignment horizontal="center" vertical="center" wrapText="1"/>
      <protection/>
    </xf>
    <xf numFmtId="0" fontId="23" fillId="20" borderId="35" xfId="0" applyFont="1" applyFill="1" applyBorder="1" applyAlignment="1">
      <alignment horizontal="center" vertical="center"/>
    </xf>
    <xf numFmtId="0" fontId="23" fillId="20" borderId="49" xfId="0" applyFont="1" applyFill="1" applyBorder="1" applyAlignment="1">
      <alignment horizontal="center" vertical="center"/>
    </xf>
    <xf numFmtId="0" fontId="23" fillId="20" borderId="50" xfId="0" applyFont="1" applyFill="1" applyBorder="1" applyAlignment="1">
      <alignment horizontal="center" vertical="center"/>
    </xf>
    <xf numFmtId="0" fontId="23" fillId="20" borderId="26" xfId="0" applyFont="1" applyFill="1" applyBorder="1" applyAlignment="1">
      <alignment horizontal="center" vertical="center"/>
    </xf>
    <xf numFmtId="0" fontId="1" fillId="0" borderId="0" xfId="57" applyFont="1" applyAlignment="1">
      <alignment horizontal="center" vertical="center" wrapText="1"/>
      <protection/>
    </xf>
    <xf numFmtId="0" fontId="1" fillId="0" borderId="0" xfId="57" applyFont="1" applyAlignment="1">
      <alignment horizontal="center"/>
      <protection/>
    </xf>
    <xf numFmtId="0" fontId="12" fillId="0" borderId="15" xfId="57" applyFont="1" applyBorder="1" applyAlignment="1">
      <alignment horizontal="center" vertical="center" wrapText="1"/>
      <protection/>
    </xf>
    <xf numFmtId="0" fontId="12" fillId="0" borderId="17" xfId="57" applyFont="1" applyBorder="1" applyAlignment="1">
      <alignment horizontal="center" vertical="center" wrapText="1"/>
      <protection/>
    </xf>
    <xf numFmtId="0" fontId="20" fillId="0" borderId="32" xfId="57" applyFont="1" applyBorder="1" applyAlignment="1">
      <alignment horizontal="center" vertical="center" wrapText="1"/>
      <protection/>
    </xf>
    <xf numFmtId="0" fontId="20" fillId="0" borderId="11" xfId="57" applyFont="1" applyBorder="1" applyAlignment="1">
      <alignment horizontal="center" vertical="center" wrapText="1"/>
      <protection/>
    </xf>
    <xf numFmtId="0" fontId="12" fillId="0" borderId="32" xfId="57" applyFont="1" applyBorder="1" applyAlignment="1">
      <alignment horizontal="center" vertical="center" wrapText="1"/>
      <protection/>
    </xf>
    <xf numFmtId="0" fontId="12" fillId="0" borderId="11" xfId="57" applyFont="1" applyBorder="1" applyAlignment="1">
      <alignment horizontal="center" vertical="center" wrapText="1"/>
      <protection/>
    </xf>
    <xf numFmtId="0" fontId="12" fillId="0" borderId="42" xfId="57" applyFont="1" applyBorder="1" applyAlignment="1">
      <alignment horizontal="center" vertical="center" wrapText="1"/>
      <protection/>
    </xf>
    <xf numFmtId="0" fontId="12" fillId="0" borderId="38" xfId="57" applyFont="1" applyBorder="1" applyAlignment="1">
      <alignment horizontal="center" vertical="center" wrapText="1"/>
      <protection/>
    </xf>
    <xf numFmtId="3" fontId="4" fillId="20" borderId="10" xfId="57" applyNumberFormat="1" applyFont="1" applyFill="1" applyBorder="1" applyAlignment="1">
      <alignment horizontal="right" wrapText="1"/>
      <protection/>
    </xf>
    <xf numFmtId="3" fontId="4" fillId="20" borderId="12" xfId="57" applyNumberFormat="1" applyFont="1" applyFill="1" applyBorder="1" applyAlignment="1">
      <alignment horizontal="right" wrapText="1"/>
      <protection/>
    </xf>
    <xf numFmtId="0" fontId="20" fillId="0" borderId="16" xfId="57" applyFont="1" applyBorder="1" applyAlignment="1">
      <alignment vertical="center" wrapText="1"/>
      <protection/>
    </xf>
    <xf numFmtId="0" fontId="12" fillId="0" borderId="28" xfId="57" applyFont="1" applyBorder="1" applyAlignment="1">
      <alignment horizontal="left" vertical="center" wrapText="1"/>
      <protection/>
    </xf>
    <xf numFmtId="0" fontId="12" fillId="0" borderId="13" xfId="57" applyFont="1" applyBorder="1" applyAlignment="1">
      <alignment horizontal="left" vertical="center" wrapText="1"/>
      <protection/>
    </xf>
    <xf numFmtId="0" fontId="12" fillId="0" borderId="10" xfId="57" applyFont="1" applyBorder="1" applyAlignment="1">
      <alignment horizontal="center" vertical="center" wrapText="1"/>
      <protection/>
    </xf>
    <xf numFmtId="0" fontId="20" fillId="20" borderId="44" xfId="57" applyFont="1" applyFill="1" applyBorder="1" applyAlignment="1">
      <alignment horizontal="left" vertical="center" wrapText="1"/>
      <protection/>
    </xf>
    <xf numFmtId="0" fontId="20" fillId="20" borderId="27" xfId="57" applyFont="1" applyFill="1" applyBorder="1" applyAlignment="1">
      <alignment horizontal="left" vertical="center" wrapText="1"/>
      <protection/>
    </xf>
    <xf numFmtId="0" fontId="13" fillId="20" borderId="10" xfId="57" applyFont="1" applyFill="1" applyBorder="1" applyAlignment="1">
      <alignment vertical="center" wrapText="1"/>
      <protection/>
    </xf>
    <xf numFmtId="0" fontId="13" fillId="20" borderId="10" xfId="57" applyFont="1" applyFill="1" applyBorder="1" applyAlignment="1">
      <alignment horizontal="center" vertical="center" wrapText="1"/>
      <protection/>
    </xf>
    <xf numFmtId="3" fontId="14" fillId="0" borderId="10" xfId="57" applyNumberFormat="1" applyFont="1" applyBorder="1" applyAlignment="1">
      <alignment horizontal="right" wrapText="1"/>
      <protection/>
    </xf>
    <xf numFmtId="3" fontId="14" fillId="0" borderId="12" xfId="57" applyNumberFormat="1" applyFont="1" applyBorder="1" applyAlignment="1">
      <alignment horizontal="right" wrapText="1"/>
      <protection/>
    </xf>
    <xf numFmtId="0" fontId="12" fillId="0" borderId="0" xfId="57" applyFont="1" applyAlignment="1">
      <alignment horizontal="left" wrapText="1"/>
      <protection/>
    </xf>
    <xf numFmtId="0" fontId="64" fillId="0" borderId="0" xfId="0" applyFont="1" applyFill="1" applyAlignment="1">
      <alignment/>
    </xf>
    <xf numFmtId="0" fontId="64" fillId="0" borderId="0" xfId="0" applyFont="1" applyFill="1" applyAlignment="1">
      <alignment/>
    </xf>
    <xf numFmtId="0" fontId="64" fillId="0" borderId="0" xfId="0" applyFont="1" applyFill="1" applyAlignment="1">
      <alignment horizontal="center"/>
    </xf>
    <xf numFmtId="0" fontId="64" fillId="0" borderId="0" xfId="0" applyFont="1" applyFill="1" applyAlignment="1">
      <alignment horizontal="center"/>
    </xf>
    <xf numFmtId="0" fontId="65" fillId="0" borderId="0" xfId="0" applyFont="1" applyFill="1" applyAlignment="1">
      <alignment horizontal="center"/>
    </xf>
    <xf numFmtId="2" fontId="5" fillId="20" borderId="51" xfId="0" applyNumberFormat="1" applyFont="1" applyFill="1" applyBorder="1" applyAlignment="1">
      <alignment horizontal="center" vertical="center" wrapText="1"/>
    </xf>
    <xf numFmtId="2" fontId="5" fillId="20" borderId="19" xfId="0" applyNumberFormat="1" applyFont="1" applyFill="1" applyBorder="1" applyAlignment="1">
      <alignment horizontal="center" vertical="center" wrapText="1"/>
    </xf>
    <xf numFmtId="2" fontId="5" fillId="20" borderId="52" xfId="0" applyNumberFormat="1" applyFont="1" applyFill="1" applyBorder="1" applyAlignment="1">
      <alignment horizontal="center" vertical="center" wrapText="1"/>
    </xf>
    <xf numFmtId="2" fontId="5" fillId="20" borderId="34" xfId="0" applyNumberFormat="1" applyFont="1" applyFill="1" applyBorder="1" applyAlignment="1">
      <alignment horizontal="center" vertical="center" wrapText="1"/>
    </xf>
    <xf numFmtId="2" fontId="5" fillId="20" borderId="0" xfId="0" applyNumberFormat="1" applyFont="1" applyFill="1" applyBorder="1" applyAlignment="1">
      <alignment horizontal="center" vertical="center" wrapText="1"/>
    </xf>
    <xf numFmtId="2" fontId="5" fillId="20" borderId="21" xfId="0" applyNumberFormat="1" applyFont="1" applyFill="1" applyBorder="1" applyAlignment="1">
      <alignment horizontal="center" vertical="center" wrapText="1"/>
    </xf>
    <xf numFmtId="0" fontId="10" fillId="20" borderId="17" xfId="0" applyFont="1" applyFill="1" applyBorder="1" applyAlignment="1">
      <alignment horizontal="right" wrapText="1"/>
    </xf>
    <xf numFmtId="4" fontId="5" fillId="20" borderId="11" xfId="0" applyNumberFormat="1" applyFont="1" applyFill="1" applyBorder="1" applyAlignment="1">
      <alignment horizontal="right" wrapText="1"/>
    </xf>
    <xf numFmtId="4" fontId="5" fillId="20" borderId="29" xfId="0" applyNumberFormat="1" applyFont="1" applyFill="1" applyBorder="1" applyAlignment="1">
      <alignment horizontal="right" wrapText="1"/>
    </xf>
    <xf numFmtId="0" fontId="5" fillId="20" borderId="53" xfId="0" applyFont="1" applyFill="1" applyBorder="1" applyAlignment="1">
      <alignment horizontal="center" vertical="center" wrapText="1"/>
    </xf>
    <xf numFmtId="0" fontId="5" fillId="20" borderId="40" xfId="0" applyFont="1" applyFill="1" applyBorder="1" applyAlignment="1">
      <alignment horizontal="center" vertical="center" wrapText="1"/>
    </xf>
    <xf numFmtId="0" fontId="5" fillId="20" borderId="48" xfId="0" applyFont="1" applyFill="1" applyBorder="1" applyAlignment="1">
      <alignment horizontal="center" vertical="center" wrapText="1"/>
    </xf>
    <xf numFmtId="4" fontId="5" fillId="20" borderId="54" xfId="0" applyNumberFormat="1" applyFont="1" applyFill="1" applyBorder="1" applyAlignment="1">
      <alignment horizontal="right" wrapText="1"/>
    </xf>
    <xf numFmtId="3" fontId="10" fillId="20" borderId="11" xfId="0" applyNumberFormat="1" applyFont="1" applyFill="1" applyBorder="1" applyAlignment="1">
      <alignment horizontal="center"/>
    </xf>
    <xf numFmtId="0" fontId="10" fillId="0" borderId="0" xfId="0" applyFont="1" applyFill="1" applyBorder="1" applyAlignment="1">
      <alignment horizontal="right" wrapText="1"/>
    </xf>
    <xf numFmtId="4" fontId="5" fillId="0" borderId="0" xfId="0" applyNumberFormat="1" applyFont="1" applyFill="1" applyBorder="1" applyAlignment="1">
      <alignment horizontal="right" wrapText="1"/>
    </xf>
    <xf numFmtId="3" fontId="10" fillId="0" borderId="0" xfId="0" applyNumberFormat="1" applyFont="1" applyFill="1" applyBorder="1" applyAlignment="1">
      <alignment horizontal="center"/>
    </xf>
    <xf numFmtId="0" fontId="10" fillId="20" borderId="29" xfId="0" applyFont="1" applyFill="1" applyBorder="1" applyAlignment="1">
      <alignment/>
    </xf>
    <xf numFmtId="3" fontId="10" fillId="20" borderId="45" xfId="0" applyNumberFormat="1" applyFont="1" applyFill="1" applyBorder="1" applyAlignment="1">
      <alignment/>
    </xf>
    <xf numFmtId="3" fontId="10" fillId="20" borderId="11" xfId="0" applyNumberFormat="1" applyFont="1" applyFill="1" applyBorder="1" applyAlignment="1">
      <alignment/>
    </xf>
    <xf numFmtId="0" fontId="41" fillId="0" borderId="0" xfId="0" applyFont="1" applyBorder="1" applyAlignment="1">
      <alignment horizontal="center" vertical="center" wrapText="1"/>
    </xf>
    <xf numFmtId="0" fontId="41" fillId="0" borderId="0" xfId="0" applyFont="1" applyBorder="1" applyAlignment="1">
      <alignment horizontal="center"/>
    </xf>
    <xf numFmtId="0" fontId="2" fillId="0" borderId="3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27"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57" xfId="0" applyFont="1" applyBorder="1" applyAlignment="1">
      <alignment horizontal="center" vertical="center" wrapText="1"/>
    </xf>
    <xf numFmtId="0" fontId="1" fillId="0" borderId="41" xfId="0" applyFont="1" applyFill="1" applyBorder="1" applyAlignment="1">
      <alignment horizontal="center" vertical="center" wrapText="1"/>
    </xf>
    <xf numFmtId="0" fontId="1" fillId="0" borderId="58" xfId="0" applyFont="1" applyBorder="1" applyAlignment="1">
      <alignment horizontal="center" vertical="center" wrapText="1"/>
    </xf>
    <xf numFmtId="0" fontId="1" fillId="0" borderId="45"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5" fillId="0" borderId="0" xfId="0" applyFont="1" applyAlignment="1">
      <alignment horizontal="right"/>
    </xf>
    <xf numFmtId="0" fontId="11" fillId="0" borderId="0" xfId="0" applyFont="1" applyFill="1" applyAlignment="1">
      <alignment/>
    </xf>
    <xf numFmtId="0" fontId="11" fillId="0" borderId="0" xfId="0" applyFont="1" applyFill="1" applyAlignment="1">
      <alignment vertical="top"/>
    </xf>
    <xf numFmtId="49" fontId="11" fillId="0" borderId="0" xfId="0" applyNumberFormat="1" applyFont="1" applyAlignment="1">
      <alignment/>
    </xf>
    <xf numFmtId="0" fontId="11" fillId="0" borderId="0" xfId="0" applyFont="1" applyAlignment="1">
      <alignment horizontal="center"/>
    </xf>
    <xf numFmtId="0" fontId="11" fillId="0" borderId="0" xfId="0" applyFont="1" applyFill="1" applyAlignment="1">
      <alignment horizontal="center"/>
    </xf>
    <xf numFmtId="0" fontId="49" fillId="0" borderId="0" xfId="0" applyFont="1" applyAlignment="1">
      <alignment/>
    </xf>
    <xf numFmtId="0" fontId="47" fillId="0" borderId="0" xfId="0" applyFont="1" applyAlignment="1">
      <alignment/>
    </xf>
    <xf numFmtId="0" fontId="66" fillId="0" borderId="0" xfId="0" applyFont="1" applyAlignment="1">
      <alignment horizontal="center"/>
    </xf>
    <xf numFmtId="0" fontId="64" fillId="0" borderId="0" xfId="0" applyFont="1" applyFill="1" applyBorder="1" applyAlignment="1">
      <alignment horizontal="center" wrapText="1"/>
    </xf>
    <xf numFmtId="0" fontId="64" fillId="0" borderId="0" xfId="0" applyFont="1" applyFill="1" applyBorder="1" applyAlignment="1">
      <alignment horizontal="center"/>
    </xf>
    <xf numFmtId="0" fontId="64" fillId="0" borderId="0" xfId="0" applyFont="1" applyFill="1" applyBorder="1" applyAlignment="1">
      <alignment horizontal="left" vertical="center" wrapText="1"/>
    </xf>
    <xf numFmtId="0" fontId="64" fillId="0" borderId="0" xfId="0" applyFont="1" applyFill="1" applyBorder="1" applyAlignment="1">
      <alignment horizontal="center"/>
    </xf>
    <xf numFmtId="0" fontId="49" fillId="0" borderId="0" xfId="0" applyFont="1" applyFill="1" applyBorder="1" applyAlignment="1">
      <alignment/>
    </xf>
    <xf numFmtId="0" fontId="47" fillId="0" borderId="10" xfId="0" applyFont="1" applyBorder="1" applyAlignment="1">
      <alignment horizontal="center"/>
    </xf>
    <xf numFmtId="4" fontId="47" fillId="0" borderId="10" xfId="0" applyNumberFormat="1" applyFont="1" applyBorder="1" applyAlignment="1">
      <alignment/>
    </xf>
    <xf numFmtId="0" fontId="47" fillId="0" borderId="10" xfId="0" applyFont="1" applyBorder="1" applyAlignment="1">
      <alignment horizontal="right"/>
    </xf>
    <xf numFmtId="0" fontId="47" fillId="0" borderId="10" xfId="0" applyFont="1" applyBorder="1" applyAlignment="1">
      <alignment/>
    </xf>
    <xf numFmtId="0" fontId="47" fillId="0" borderId="12" xfId="0" applyFont="1" applyBorder="1" applyAlignment="1">
      <alignment/>
    </xf>
    <xf numFmtId="0" fontId="49" fillId="0" borderId="10" xfId="0" applyFont="1" applyBorder="1" applyAlignment="1">
      <alignment horizontal="center" vertical="center" wrapText="1"/>
    </xf>
    <xf numFmtId="49" fontId="49"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4" fontId="47" fillId="0" borderId="10" xfId="0" applyNumberFormat="1" applyFont="1" applyBorder="1" applyAlignment="1">
      <alignment/>
    </xf>
    <xf numFmtId="0" fontId="47" fillId="0" borderId="10" xfId="0" applyFont="1" applyBorder="1" applyAlignment="1">
      <alignment horizontal="center" vertical="center" wrapText="1"/>
    </xf>
    <xf numFmtId="49" fontId="47" fillId="20" borderId="10" xfId="0" applyNumberFormat="1" applyFont="1" applyFill="1" applyBorder="1" applyAlignment="1">
      <alignment horizontal="center" vertical="center"/>
    </xf>
    <xf numFmtId="4" fontId="49" fillId="20" borderId="10" xfId="0" applyNumberFormat="1" applyFont="1" applyFill="1" applyBorder="1" applyAlignment="1">
      <alignment/>
    </xf>
    <xf numFmtId="0" fontId="47" fillId="0" borderId="10" xfId="0" applyFont="1" applyBorder="1" applyAlignment="1">
      <alignment horizontal="center" vertical="center"/>
    </xf>
    <xf numFmtId="4" fontId="47" fillId="24" borderId="10" xfId="0" applyNumberFormat="1" applyFont="1" applyFill="1" applyBorder="1" applyAlignment="1">
      <alignment/>
    </xf>
    <xf numFmtId="0" fontId="47" fillId="0" borderId="10" xfId="0" applyFont="1" applyBorder="1" applyAlignment="1">
      <alignment horizontal="center" vertical="center"/>
    </xf>
    <xf numFmtId="49" fontId="47" fillId="0" borderId="10" xfId="0" applyNumberFormat="1" applyFont="1" applyFill="1" applyBorder="1" applyAlignment="1">
      <alignment horizontal="center" vertical="center"/>
    </xf>
    <xf numFmtId="4" fontId="47" fillId="0" borderId="10" xfId="0" applyNumberFormat="1" applyFont="1" applyFill="1" applyBorder="1" applyAlignment="1">
      <alignment/>
    </xf>
    <xf numFmtId="0" fontId="47" fillId="20" borderId="10" xfId="0" applyFont="1" applyFill="1" applyBorder="1" applyAlignment="1">
      <alignment/>
    </xf>
    <xf numFmtId="0" fontId="47" fillId="0" borderId="0" xfId="0" applyFont="1" applyBorder="1" applyAlignment="1">
      <alignment horizontal="center" vertical="center"/>
    </xf>
    <xf numFmtId="49" fontId="47" fillId="0" borderId="0" xfId="0" applyNumberFormat="1" applyFont="1" applyFill="1" applyBorder="1" applyAlignment="1">
      <alignment horizontal="center" vertical="center"/>
    </xf>
    <xf numFmtId="0" fontId="47" fillId="0" borderId="0" xfId="0" applyFont="1" applyFill="1" applyBorder="1" applyAlignment="1">
      <alignment/>
    </xf>
    <xf numFmtId="3" fontId="2" fillId="0" borderId="30" xfId="0" applyNumberFormat="1" applyFont="1" applyBorder="1" applyAlignment="1">
      <alignment horizontal="right"/>
    </xf>
    <xf numFmtId="3" fontId="2" fillId="0" borderId="20" xfId="0" applyNumberFormat="1" applyFont="1" applyBorder="1" applyAlignment="1">
      <alignment horizontal="right"/>
    </xf>
    <xf numFmtId="3" fontId="2" fillId="0" borderId="10" xfId="0" applyNumberFormat="1" applyFont="1" applyBorder="1" applyAlignment="1">
      <alignment/>
    </xf>
    <xf numFmtId="3" fontId="2" fillId="0" borderId="10" xfId="0" applyNumberFormat="1" applyFont="1" applyBorder="1" applyAlignment="1">
      <alignment horizontal="right"/>
    </xf>
    <xf numFmtId="3" fontId="9" fillId="0" borderId="20" xfId="0" applyNumberFormat="1" applyFont="1" applyBorder="1" applyAlignment="1">
      <alignment horizontal="right"/>
    </xf>
    <xf numFmtId="3" fontId="9" fillId="0" borderId="10" xfId="0" applyNumberFormat="1" applyFont="1" applyBorder="1" applyAlignment="1">
      <alignment horizontal="right"/>
    </xf>
    <xf numFmtId="3" fontId="9" fillId="0" borderId="59" xfId="0" applyNumberFormat="1" applyFont="1" applyBorder="1" applyAlignment="1">
      <alignment horizontal="right"/>
    </xf>
    <xf numFmtId="3" fontId="2" fillId="0" borderId="28" xfId="0" applyNumberFormat="1" applyFont="1" applyBorder="1" applyAlignment="1">
      <alignment horizontal="right"/>
    </xf>
    <xf numFmtId="3" fontId="9" fillId="0" borderId="13" xfId="0" applyNumberFormat="1" applyFont="1" applyBorder="1" applyAlignment="1">
      <alignment horizontal="right"/>
    </xf>
    <xf numFmtId="3" fontId="9" fillId="0" borderId="30" xfId="0" applyNumberFormat="1" applyFont="1" applyBorder="1" applyAlignment="1">
      <alignment horizontal="right"/>
    </xf>
    <xf numFmtId="3" fontId="56" fillId="20" borderId="10" xfId="0" applyNumberFormat="1" applyFont="1" applyFill="1" applyBorder="1" applyAlignment="1">
      <alignment horizontal="right"/>
    </xf>
    <xf numFmtId="3" fontId="56" fillId="20" borderId="10" xfId="0" applyNumberFormat="1" applyFont="1" applyFill="1" applyBorder="1" applyAlignment="1">
      <alignment/>
    </xf>
    <xf numFmtId="4" fontId="56" fillId="20" borderId="10" xfId="0" applyNumberFormat="1" applyFont="1" applyFill="1" applyBorder="1" applyAlignment="1">
      <alignment/>
    </xf>
    <xf numFmtId="3" fontId="2" fillId="0" borderId="10" xfId="0" applyNumberFormat="1" applyFont="1" applyBorder="1" applyAlignment="1">
      <alignment horizontal="right" wrapText="1"/>
    </xf>
    <xf numFmtId="3" fontId="9" fillId="0" borderId="10" xfId="0" applyNumberFormat="1" applyFont="1" applyBorder="1" applyAlignment="1">
      <alignment horizontal="right" vertical="top" wrapText="1"/>
    </xf>
    <xf numFmtId="3" fontId="2" fillId="0" borderId="28" xfId="0" applyNumberFormat="1" applyFont="1" applyBorder="1" applyAlignment="1">
      <alignment horizontal="right" wrapText="1"/>
    </xf>
    <xf numFmtId="3" fontId="2" fillId="0" borderId="30" xfId="0" applyNumberFormat="1" applyFont="1" applyBorder="1" applyAlignment="1">
      <alignment horizontal="right"/>
    </xf>
    <xf numFmtId="3" fontId="9" fillId="0" borderId="10" xfId="0" applyNumberFormat="1" applyFont="1" applyBorder="1" applyAlignment="1">
      <alignment horizontal="right" wrapText="1"/>
    </xf>
    <xf numFmtId="3" fontId="2" fillId="0" borderId="35" xfId="0" applyNumberFormat="1" applyFont="1" applyBorder="1" applyAlignment="1">
      <alignment horizontal="right"/>
    </xf>
    <xf numFmtId="3" fontId="9" fillId="0" borderId="10" xfId="0" applyNumberFormat="1" applyFont="1" applyBorder="1" applyAlignment="1">
      <alignment horizontal="right"/>
    </xf>
    <xf numFmtId="3" fontId="56" fillId="20" borderId="13" xfId="0" applyNumberFormat="1" applyFont="1" applyFill="1" applyBorder="1" applyAlignment="1">
      <alignment/>
    </xf>
    <xf numFmtId="0" fontId="67" fillId="0" borderId="0" xfId="0" applyFon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Биланс успеха" xfId="58"/>
    <cellStyle name="Normal_Зараде " xfId="59"/>
    <cellStyle name="Normalan_List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2:L104"/>
  <sheetViews>
    <sheetView view="pageBreakPreview" zoomScale="60" zoomScaleNormal="55" workbookViewId="0" topLeftCell="A1">
      <selection activeCell="B92" sqref="B92:C92"/>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5" width="26.421875" style="2" customWidth="1"/>
    <col min="6" max="6" width="26.140625" style="2" customWidth="1"/>
    <col min="7" max="8" width="23.7109375" style="2" customWidth="1"/>
    <col min="9" max="9" width="23.57421875" style="2" customWidth="1"/>
    <col min="10" max="10" width="11.7109375" style="2" customWidth="1"/>
    <col min="11" max="11" width="23.57421875" style="2" customWidth="1"/>
    <col min="12" max="12" width="19.14062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spans="2:9" ht="24" customHeight="1">
      <c r="B2" s="164"/>
      <c r="C2" s="164"/>
      <c r="D2" s="164"/>
      <c r="E2" s="164"/>
      <c r="F2" s="164"/>
      <c r="G2" s="164"/>
      <c r="H2" s="164"/>
      <c r="I2" s="223" t="s">
        <v>457</v>
      </c>
    </row>
    <row r="3" spans="2:9" ht="25.5">
      <c r="B3" s="224" t="s">
        <v>576</v>
      </c>
      <c r="C3" s="225"/>
      <c r="D3" s="225"/>
      <c r="E3" s="225"/>
      <c r="F3" s="225"/>
      <c r="G3" s="225"/>
      <c r="H3" s="225"/>
      <c r="I3" s="225"/>
    </row>
    <row r="4" spans="2:9" ht="25.5">
      <c r="B4" s="224" t="s">
        <v>562</v>
      </c>
      <c r="C4" s="225"/>
      <c r="D4" s="225"/>
      <c r="E4" s="225"/>
      <c r="F4" s="225"/>
      <c r="G4" s="225"/>
      <c r="H4" s="225"/>
      <c r="I4" s="225"/>
    </row>
    <row r="5" ht="15.75">
      <c r="B5" s="1"/>
    </row>
    <row r="6" spans="2:10" ht="27">
      <c r="B6" s="575" t="s">
        <v>827</v>
      </c>
      <c r="C6" s="575"/>
      <c r="D6" s="575"/>
      <c r="E6" s="575"/>
      <c r="F6" s="575"/>
      <c r="G6" s="575"/>
      <c r="H6" s="575"/>
      <c r="I6" s="575"/>
      <c r="J6"/>
    </row>
    <row r="7" spans="6:7" ht="15.75" hidden="1">
      <c r="F7" s="3"/>
      <c r="G7" s="3"/>
    </row>
    <row r="8" ht="15.75" hidden="1"/>
    <row r="9" ht="24" thickBot="1">
      <c r="I9" s="351" t="s">
        <v>98</v>
      </c>
    </row>
    <row r="10" spans="2:9" ht="22.5">
      <c r="B10" s="576" t="s">
        <v>817</v>
      </c>
      <c r="C10" s="580" t="s">
        <v>728</v>
      </c>
      <c r="D10" s="580" t="s">
        <v>837</v>
      </c>
      <c r="E10" s="582" t="s">
        <v>563</v>
      </c>
      <c r="F10" s="582" t="s">
        <v>564</v>
      </c>
      <c r="G10" s="584" t="s">
        <v>825</v>
      </c>
      <c r="H10" s="585"/>
      <c r="I10" s="578" t="s">
        <v>826</v>
      </c>
    </row>
    <row r="11" spans="2:9" ht="143.25" customHeight="1">
      <c r="B11" s="577"/>
      <c r="C11" s="581"/>
      <c r="D11" s="586"/>
      <c r="E11" s="583"/>
      <c r="F11" s="583"/>
      <c r="G11" s="165" t="s">
        <v>729</v>
      </c>
      <c r="H11" s="166" t="s">
        <v>794</v>
      </c>
      <c r="I11" s="579"/>
    </row>
    <row r="12" spans="2:9" s="33" customFormat="1" ht="22.5">
      <c r="B12" s="167">
        <v>1</v>
      </c>
      <c r="C12" s="162">
        <v>2</v>
      </c>
      <c r="D12" s="162">
        <v>3</v>
      </c>
      <c r="E12" s="162">
        <v>4</v>
      </c>
      <c r="F12" s="162">
        <v>5</v>
      </c>
      <c r="G12" s="162">
        <v>6</v>
      </c>
      <c r="H12" s="162">
        <v>7</v>
      </c>
      <c r="I12" s="168">
        <v>8</v>
      </c>
    </row>
    <row r="13" spans="2:9" s="45" customFormat="1" ht="22.5">
      <c r="B13" s="169"/>
      <c r="C13" s="170" t="s">
        <v>12</v>
      </c>
      <c r="D13" s="171"/>
      <c r="E13" s="172"/>
      <c r="F13" s="172"/>
      <c r="G13" s="172"/>
      <c r="H13" s="172"/>
      <c r="I13" s="173"/>
    </row>
    <row r="14" spans="2:9" s="46" customFormat="1" ht="67.5">
      <c r="B14" s="174" t="s">
        <v>13</v>
      </c>
      <c r="C14" s="175" t="s">
        <v>14</v>
      </c>
      <c r="D14" s="176">
        <v>1001</v>
      </c>
      <c r="E14" s="468">
        <f>E15+E22+E29+E30</f>
        <v>1599194</v>
      </c>
      <c r="F14" s="468">
        <f>F15+F22+F29+F30</f>
        <v>1546966</v>
      </c>
      <c r="G14" s="468">
        <v>1160224</v>
      </c>
      <c r="H14" s="468">
        <f>H22+H29+H30</f>
        <v>1081866</v>
      </c>
      <c r="I14" s="177">
        <f>H14/G14*100</f>
        <v>93.24630416195492</v>
      </c>
    </row>
    <row r="15" spans="2:9" s="45" customFormat="1" ht="45.75">
      <c r="B15" s="169">
        <v>60</v>
      </c>
      <c r="C15" s="170" t="s">
        <v>15</v>
      </c>
      <c r="D15" s="171">
        <v>1002</v>
      </c>
      <c r="E15" s="469"/>
      <c r="F15" s="470"/>
      <c r="G15" s="471"/>
      <c r="H15" s="469"/>
      <c r="I15" s="178"/>
    </row>
    <row r="16" spans="2:9" s="45" customFormat="1" ht="46.5">
      <c r="B16" s="179">
        <v>600</v>
      </c>
      <c r="C16" s="180" t="s">
        <v>16</v>
      </c>
      <c r="D16" s="181">
        <v>1003</v>
      </c>
      <c r="E16" s="469"/>
      <c r="F16" s="470"/>
      <c r="G16" s="471"/>
      <c r="H16" s="469"/>
      <c r="I16" s="178"/>
    </row>
    <row r="17" spans="2:9" s="45" customFormat="1" ht="46.5">
      <c r="B17" s="179">
        <v>601</v>
      </c>
      <c r="C17" s="180" t="s">
        <v>17</v>
      </c>
      <c r="D17" s="181">
        <v>1004</v>
      </c>
      <c r="E17" s="472"/>
      <c r="F17" s="470"/>
      <c r="G17" s="471"/>
      <c r="H17" s="469"/>
      <c r="I17" s="178"/>
    </row>
    <row r="18" spans="2:9" s="45" customFormat="1" ht="46.5">
      <c r="B18" s="179">
        <v>602</v>
      </c>
      <c r="C18" s="180" t="s">
        <v>18</v>
      </c>
      <c r="D18" s="181">
        <v>1005</v>
      </c>
      <c r="E18" s="472"/>
      <c r="F18" s="470"/>
      <c r="G18" s="471"/>
      <c r="H18" s="469"/>
      <c r="I18" s="178"/>
    </row>
    <row r="19" spans="2:9" s="45" customFormat="1" ht="46.5">
      <c r="B19" s="179">
        <v>603</v>
      </c>
      <c r="C19" s="180" t="s">
        <v>19</v>
      </c>
      <c r="D19" s="181">
        <v>1006</v>
      </c>
      <c r="E19" s="469"/>
      <c r="F19" s="470"/>
      <c r="G19" s="471"/>
      <c r="H19" s="469"/>
      <c r="I19" s="178"/>
    </row>
    <row r="20" spans="2:9" s="45" customFormat="1" ht="23.25">
      <c r="B20" s="179">
        <v>604</v>
      </c>
      <c r="C20" s="180" t="s">
        <v>20</v>
      </c>
      <c r="D20" s="181">
        <v>1007</v>
      </c>
      <c r="E20" s="469"/>
      <c r="F20" s="470"/>
      <c r="G20" s="471"/>
      <c r="H20" s="469"/>
      <c r="I20" s="178"/>
    </row>
    <row r="21" spans="2:9" s="45" customFormat="1" ht="23.25">
      <c r="B21" s="179">
        <v>605</v>
      </c>
      <c r="C21" s="180" t="s">
        <v>21</v>
      </c>
      <c r="D21" s="181">
        <v>1008</v>
      </c>
      <c r="E21" s="469"/>
      <c r="F21" s="470"/>
      <c r="G21" s="471"/>
      <c r="H21" s="469"/>
      <c r="I21" s="178"/>
    </row>
    <row r="22" spans="2:9" s="45" customFormat="1" ht="45">
      <c r="B22" s="169">
        <v>61</v>
      </c>
      <c r="C22" s="170" t="s">
        <v>22</v>
      </c>
      <c r="D22" s="171">
        <v>1009</v>
      </c>
      <c r="E22" s="473">
        <f>E23+E24+E25+E26+E27+E28</f>
        <v>1531413</v>
      </c>
      <c r="F22" s="473">
        <f>F23+F24+F25+F26+F27+F28</f>
        <v>1470466</v>
      </c>
      <c r="G22" s="473">
        <v>1102849</v>
      </c>
      <c r="H22" s="473">
        <f>H25+H27</f>
        <v>1077685</v>
      </c>
      <c r="I22" s="178">
        <f>H22/G22*100</f>
        <v>97.71827330849463</v>
      </c>
    </row>
    <row r="23" spans="2:9" s="45" customFormat="1" ht="46.5">
      <c r="B23" s="179">
        <v>610</v>
      </c>
      <c r="C23" s="180" t="s">
        <v>23</v>
      </c>
      <c r="D23" s="181">
        <v>1010</v>
      </c>
      <c r="E23" s="469"/>
      <c r="F23" s="470"/>
      <c r="G23" s="471"/>
      <c r="H23" s="469"/>
      <c r="I23" s="178"/>
    </row>
    <row r="24" spans="2:9" s="45" customFormat="1" ht="46.5">
      <c r="B24" s="179">
        <v>611</v>
      </c>
      <c r="C24" s="180" t="s">
        <v>24</v>
      </c>
      <c r="D24" s="181">
        <v>1011</v>
      </c>
      <c r="E24" s="469"/>
      <c r="F24" s="470"/>
      <c r="G24" s="471"/>
      <c r="H24" s="469"/>
      <c r="I24" s="178"/>
    </row>
    <row r="25" spans="2:9" s="45" customFormat="1" ht="46.5">
      <c r="B25" s="179">
        <v>612</v>
      </c>
      <c r="C25" s="180" t="s">
        <v>25</v>
      </c>
      <c r="D25" s="181">
        <v>1012</v>
      </c>
      <c r="E25" s="469">
        <v>308669</v>
      </c>
      <c r="F25" s="470">
        <v>241516</v>
      </c>
      <c r="G25" s="471">
        <v>181137</v>
      </c>
      <c r="H25" s="469">
        <v>160904</v>
      </c>
      <c r="I25" s="182">
        <f>H25/G25*100</f>
        <v>88.83000160099814</v>
      </c>
    </row>
    <row r="26" spans="2:9" s="45" customFormat="1" ht="46.5">
      <c r="B26" s="179">
        <v>613</v>
      </c>
      <c r="C26" s="180" t="s">
        <v>26</v>
      </c>
      <c r="D26" s="181">
        <v>1013</v>
      </c>
      <c r="E26" s="469"/>
      <c r="F26" s="470"/>
      <c r="G26" s="471"/>
      <c r="H26" s="469"/>
      <c r="I26" s="182"/>
    </row>
    <row r="27" spans="2:9" s="45" customFormat="1" ht="23.25">
      <c r="B27" s="179">
        <v>614</v>
      </c>
      <c r="C27" s="180" t="s">
        <v>27</v>
      </c>
      <c r="D27" s="181">
        <v>1014</v>
      </c>
      <c r="E27" s="469">
        <v>1222744</v>
      </c>
      <c r="F27" s="470">
        <v>1228950</v>
      </c>
      <c r="G27" s="471">
        <v>921712</v>
      </c>
      <c r="H27" s="469">
        <v>916781</v>
      </c>
      <c r="I27" s="182">
        <f>H27/G27*100</f>
        <v>99.4650172722065</v>
      </c>
    </row>
    <row r="28" spans="2:9" s="45" customFormat="1" ht="46.5">
      <c r="B28" s="179">
        <v>615</v>
      </c>
      <c r="C28" s="180" t="s">
        <v>28</v>
      </c>
      <c r="D28" s="181">
        <v>1015</v>
      </c>
      <c r="E28" s="473"/>
      <c r="F28" s="470"/>
      <c r="G28" s="471"/>
      <c r="H28" s="469"/>
      <c r="I28" s="182"/>
    </row>
    <row r="29" spans="2:9" s="45" customFormat="1" ht="45.75">
      <c r="B29" s="179">
        <v>64</v>
      </c>
      <c r="C29" s="170" t="s">
        <v>29</v>
      </c>
      <c r="D29" s="171">
        <v>1016</v>
      </c>
      <c r="E29" s="469">
        <v>60818</v>
      </c>
      <c r="F29" s="470">
        <v>70000</v>
      </c>
      <c r="G29" s="471">
        <v>52500</v>
      </c>
      <c r="H29" s="469"/>
      <c r="I29" s="182"/>
    </row>
    <row r="30" spans="2:9" s="45" customFormat="1" ht="23.25">
      <c r="B30" s="179">
        <v>65</v>
      </c>
      <c r="C30" s="170" t="s">
        <v>30</v>
      </c>
      <c r="D30" s="181">
        <v>1017</v>
      </c>
      <c r="E30" s="469">
        <v>6963</v>
      </c>
      <c r="F30" s="474">
        <v>6500</v>
      </c>
      <c r="G30" s="471">
        <v>4875</v>
      </c>
      <c r="H30" s="469">
        <v>4181</v>
      </c>
      <c r="I30" s="182">
        <f>H30/G30*100</f>
        <v>85.76410256410256</v>
      </c>
    </row>
    <row r="31" spans="2:9" s="45" customFormat="1" ht="23.25">
      <c r="B31" s="169"/>
      <c r="C31" s="170" t="s">
        <v>36</v>
      </c>
      <c r="D31" s="183"/>
      <c r="E31" s="469"/>
      <c r="F31" s="474"/>
      <c r="G31" s="471"/>
      <c r="H31" s="469"/>
      <c r="I31" s="178"/>
    </row>
    <row r="32" spans="2:9" s="45" customFormat="1" ht="45">
      <c r="B32" s="174" t="s">
        <v>37</v>
      </c>
      <c r="C32" s="175" t="s">
        <v>38</v>
      </c>
      <c r="D32" s="176">
        <v>1018</v>
      </c>
      <c r="E32" s="468">
        <f>E33-E34-E35+E36+E37+E38+E39+E40+E41+E42+E43</f>
        <v>1369946</v>
      </c>
      <c r="F32" s="468">
        <f>F33-F34-F35+F36+F37+F38+F39+F40+F41+F42+F43</f>
        <v>1429556</v>
      </c>
      <c r="G32" s="468">
        <v>1072166</v>
      </c>
      <c r="H32" s="468">
        <f>H33-H34-H35+H36+H37+H38+H39+H40+H41+H42+H43</f>
        <v>997768</v>
      </c>
      <c r="I32" s="177">
        <f>H32/G32*100</f>
        <v>93.06096257482517</v>
      </c>
    </row>
    <row r="33" spans="2:9" s="45" customFormat="1" ht="23.25">
      <c r="B33" s="179">
        <v>50</v>
      </c>
      <c r="C33" s="180" t="s">
        <v>39</v>
      </c>
      <c r="D33" s="184">
        <v>1019</v>
      </c>
      <c r="E33" s="469"/>
      <c r="F33" s="470"/>
      <c r="G33" s="471"/>
      <c r="H33" s="469"/>
      <c r="I33" s="178"/>
    </row>
    <row r="34" spans="2:9" s="45" customFormat="1" ht="23.25">
      <c r="B34" s="179">
        <v>62</v>
      </c>
      <c r="C34" s="180" t="s">
        <v>40</v>
      </c>
      <c r="D34" s="181">
        <v>1020</v>
      </c>
      <c r="E34" s="473">
        <v>332</v>
      </c>
      <c r="F34" s="470"/>
      <c r="G34" s="471"/>
      <c r="H34" s="469"/>
      <c r="I34" s="178"/>
    </row>
    <row r="35" spans="2:9" s="45" customFormat="1" ht="46.5">
      <c r="B35" s="179">
        <v>630</v>
      </c>
      <c r="C35" s="180" t="s">
        <v>41</v>
      </c>
      <c r="D35" s="184">
        <v>1021</v>
      </c>
      <c r="E35" s="473"/>
      <c r="F35" s="470"/>
      <c r="G35" s="471"/>
      <c r="H35" s="469"/>
      <c r="I35" s="178"/>
    </row>
    <row r="36" spans="2:9" s="45" customFormat="1" ht="46.5">
      <c r="B36" s="179">
        <v>631</v>
      </c>
      <c r="C36" s="180" t="s">
        <v>42</v>
      </c>
      <c r="D36" s="181">
        <v>1022</v>
      </c>
      <c r="E36" s="469"/>
      <c r="F36" s="470"/>
      <c r="G36" s="471"/>
      <c r="H36" s="469"/>
      <c r="I36" s="178"/>
    </row>
    <row r="37" spans="2:12" s="45" customFormat="1" ht="46.5">
      <c r="B37" s="179" t="s">
        <v>43</v>
      </c>
      <c r="C37" s="180" t="s">
        <v>44</v>
      </c>
      <c r="D37" s="181">
        <v>1023</v>
      </c>
      <c r="E37" s="469">
        <v>119392</v>
      </c>
      <c r="F37" s="470">
        <v>155600</v>
      </c>
      <c r="G37" s="471">
        <v>112200</v>
      </c>
      <c r="H37" s="469">
        <v>130144</v>
      </c>
      <c r="I37" s="182">
        <f aca="true" t="shared" si="0" ref="I37:I43">H37/G37*100</f>
        <v>115.99286987522281</v>
      </c>
      <c r="K37" s="355"/>
      <c r="L37" s="355"/>
    </row>
    <row r="38" spans="2:9" s="45" customFormat="1" ht="23.25">
      <c r="B38" s="179">
        <v>513</v>
      </c>
      <c r="C38" s="180" t="s">
        <v>45</v>
      </c>
      <c r="D38" s="181">
        <v>1024</v>
      </c>
      <c r="E38" s="469">
        <v>97283</v>
      </c>
      <c r="F38" s="470">
        <v>128000</v>
      </c>
      <c r="G38" s="471">
        <v>100500</v>
      </c>
      <c r="H38" s="469">
        <v>72190</v>
      </c>
      <c r="I38" s="182">
        <f t="shared" si="0"/>
        <v>71.83084577114428</v>
      </c>
    </row>
    <row r="39" spans="2:9" s="45" customFormat="1" ht="46.5">
      <c r="B39" s="179">
        <v>52</v>
      </c>
      <c r="C39" s="180" t="s">
        <v>46</v>
      </c>
      <c r="D39" s="181">
        <v>1025</v>
      </c>
      <c r="E39" s="469">
        <v>630634</v>
      </c>
      <c r="F39" s="470">
        <v>682856</v>
      </c>
      <c r="G39" s="471">
        <v>512141</v>
      </c>
      <c r="H39" s="469">
        <v>483255</v>
      </c>
      <c r="I39" s="182">
        <f t="shared" si="0"/>
        <v>94.35975639521148</v>
      </c>
    </row>
    <row r="40" spans="2:9" s="45" customFormat="1" ht="23.25">
      <c r="B40" s="179">
        <v>53</v>
      </c>
      <c r="C40" s="180" t="s">
        <v>47</v>
      </c>
      <c r="D40" s="181">
        <v>1026</v>
      </c>
      <c r="E40" s="469">
        <v>107764</v>
      </c>
      <c r="F40" s="470">
        <v>118500</v>
      </c>
      <c r="G40" s="471">
        <v>93875</v>
      </c>
      <c r="H40" s="469">
        <v>133450</v>
      </c>
      <c r="I40" s="182">
        <f t="shared" si="0"/>
        <v>142.15712383488682</v>
      </c>
    </row>
    <row r="41" spans="2:9" s="45" customFormat="1" ht="23.25">
      <c r="B41" s="179">
        <v>540</v>
      </c>
      <c r="C41" s="180" t="s">
        <v>48</v>
      </c>
      <c r="D41" s="181">
        <v>1027</v>
      </c>
      <c r="E41" s="469">
        <v>138367</v>
      </c>
      <c r="F41" s="470">
        <v>170000</v>
      </c>
      <c r="G41" s="471">
        <v>117500</v>
      </c>
      <c r="H41" s="469">
        <v>79730</v>
      </c>
      <c r="I41" s="182">
        <f t="shared" si="0"/>
        <v>67.85531914893616</v>
      </c>
    </row>
    <row r="42" spans="2:9" s="45" customFormat="1" ht="23.25">
      <c r="B42" s="179" t="s">
        <v>49</v>
      </c>
      <c r="C42" s="180" t="s">
        <v>50</v>
      </c>
      <c r="D42" s="181">
        <v>1028</v>
      </c>
      <c r="E42" s="469">
        <v>157584</v>
      </c>
      <c r="F42" s="475">
        <v>30000</v>
      </c>
      <c r="G42" s="471">
        <v>22500</v>
      </c>
      <c r="H42" s="469"/>
      <c r="I42" s="182">
        <f t="shared" si="0"/>
        <v>0</v>
      </c>
    </row>
    <row r="43" spans="2:9" s="47" customFormat="1" ht="23.25">
      <c r="B43" s="179">
        <v>55</v>
      </c>
      <c r="C43" s="180" t="s">
        <v>51</v>
      </c>
      <c r="D43" s="181">
        <v>1029</v>
      </c>
      <c r="E43" s="187">
        <v>119254</v>
      </c>
      <c r="F43" s="476">
        <v>144600</v>
      </c>
      <c r="G43" s="471">
        <v>113450</v>
      </c>
      <c r="H43" s="469">
        <v>98999</v>
      </c>
      <c r="I43" s="182">
        <f t="shared" si="0"/>
        <v>87.26223005729396</v>
      </c>
    </row>
    <row r="44" spans="2:9" s="47" customFormat="1" ht="22.5">
      <c r="B44" s="174"/>
      <c r="C44" s="175" t="s">
        <v>52</v>
      </c>
      <c r="D44" s="176">
        <v>1030</v>
      </c>
      <c r="E44" s="477">
        <f>E14-E32</f>
        <v>229248</v>
      </c>
      <c r="F44" s="477">
        <f>F14-F32</f>
        <v>117410</v>
      </c>
      <c r="G44" s="478">
        <v>88058</v>
      </c>
      <c r="H44" s="477">
        <f>H14-H32</f>
        <v>84098</v>
      </c>
      <c r="I44" s="177">
        <f>H44/G44*100</f>
        <v>95.50296395557474</v>
      </c>
    </row>
    <row r="45" spans="2:9" s="47" customFormat="1" ht="23.25">
      <c r="B45" s="174"/>
      <c r="C45" s="175" t="s">
        <v>53</v>
      </c>
      <c r="D45" s="176">
        <v>1031</v>
      </c>
      <c r="E45" s="477"/>
      <c r="F45" s="479"/>
      <c r="G45" s="480"/>
      <c r="H45" s="185"/>
      <c r="I45" s="177"/>
    </row>
    <row r="46" spans="2:9" s="47" customFormat="1" ht="22.5">
      <c r="B46" s="174">
        <v>66</v>
      </c>
      <c r="C46" s="175" t="s">
        <v>54</v>
      </c>
      <c r="D46" s="176">
        <v>1032</v>
      </c>
      <c r="E46" s="477">
        <f>E47+E52+E53</f>
        <v>18082</v>
      </c>
      <c r="F46" s="477">
        <f>F47+F52+F53</f>
        <v>25000</v>
      </c>
      <c r="G46" s="477">
        <v>18750</v>
      </c>
      <c r="H46" s="477">
        <f>H52</f>
        <v>5364</v>
      </c>
      <c r="I46" s="177">
        <f>H46/G46*100</f>
        <v>28.608</v>
      </c>
    </row>
    <row r="47" spans="2:12" s="47" customFormat="1" ht="68.25">
      <c r="B47" s="169" t="s">
        <v>55</v>
      </c>
      <c r="C47" s="170" t="s">
        <v>56</v>
      </c>
      <c r="D47" s="186">
        <v>1033</v>
      </c>
      <c r="E47" s="481">
        <f>E48+E50+E51</f>
        <v>0</v>
      </c>
      <c r="F47" s="482"/>
      <c r="G47" s="471"/>
      <c r="H47" s="187"/>
      <c r="I47" s="178"/>
      <c r="L47" s="347"/>
    </row>
    <row r="48" spans="2:9" s="47" customFormat="1" ht="23.25">
      <c r="B48" s="179">
        <v>660</v>
      </c>
      <c r="C48" s="180" t="s">
        <v>57</v>
      </c>
      <c r="D48" s="184">
        <v>1034</v>
      </c>
      <c r="E48" s="187"/>
      <c r="F48" s="482"/>
      <c r="G48" s="471"/>
      <c r="H48" s="187"/>
      <c r="I48" s="178"/>
    </row>
    <row r="49" spans="2:9" s="47" customFormat="1" ht="23.25">
      <c r="B49" s="179">
        <v>661</v>
      </c>
      <c r="C49" s="180" t="s">
        <v>58</v>
      </c>
      <c r="D49" s="184">
        <v>1035</v>
      </c>
      <c r="E49" s="187"/>
      <c r="F49" s="483"/>
      <c r="G49" s="471"/>
      <c r="H49" s="187"/>
      <c r="I49" s="178"/>
    </row>
    <row r="50" spans="2:9" s="47" customFormat="1" ht="46.5">
      <c r="B50" s="179">
        <v>665</v>
      </c>
      <c r="C50" s="180" t="s">
        <v>59</v>
      </c>
      <c r="D50" s="181">
        <v>1036</v>
      </c>
      <c r="E50" s="187"/>
      <c r="F50" s="482"/>
      <c r="G50" s="471"/>
      <c r="H50" s="187"/>
      <c r="I50" s="178"/>
    </row>
    <row r="51" spans="2:9" s="47" customFormat="1" ht="23.25">
      <c r="B51" s="179">
        <v>669</v>
      </c>
      <c r="C51" s="180" t="s">
        <v>60</v>
      </c>
      <c r="D51" s="181">
        <v>1037</v>
      </c>
      <c r="E51" s="187"/>
      <c r="F51" s="482"/>
      <c r="G51" s="471"/>
      <c r="H51" s="187"/>
      <c r="I51" s="178"/>
    </row>
    <row r="52" spans="2:9" s="47" customFormat="1" ht="23.25">
      <c r="B52" s="169">
        <v>662</v>
      </c>
      <c r="C52" s="170" t="s">
        <v>61</v>
      </c>
      <c r="D52" s="171">
        <v>1038</v>
      </c>
      <c r="E52" s="187">
        <v>18082</v>
      </c>
      <c r="F52" s="482">
        <v>25000</v>
      </c>
      <c r="G52" s="471">
        <v>18750</v>
      </c>
      <c r="H52" s="187">
        <v>5364</v>
      </c>
      <c r="I52" s="182">
        <f>H52/G52*100</f>
        <v>28.608</v>
      </c>
    </row>
    <row r="53" spans="2:9" s="47" customFormat="1" ht="68.25">
      <c r="B53" s="169" t="s">
        <v>62</v>
      </c>
      <c r="C53" s="170" t="s">
        <v>63</v>
      </c>
      <c r="D53" s="171">
        <v>1039</v>
      </c>
      <c r="E53" s="187"/>
      <c r="F53" s="475"/>
      <c r="G53" s="471"/>
      <c r="H53" s="188"/>
      <c r="I53" s="178"/>
    </row>
    <row r="54" spans="2:9" s="47" customFormat="1" ht="22.5">
      <c r="B54" s="174">
        <v>56</v>
      </c>
      <c r="C54" s="175" t="s">
        <v>64</v>
      </c>
      <c r="D54" s="176">
        <v>1040</v>
      </c>
      <c r="E54" s="477">
        <f>E55+E60+E61</f>
        <v>23409</v>
      </c>
      <c r="F54" s="477">
        <f>F55+F60+F61</f>
        <v>41000</v>
      </c>
      <c r="G54" s="477">
        <v>30750</v>
      </c>
      <c r="H54" s="477">
        <f>H60+H61</f>
        <v>7649</v>
      </c>
      <c r="I54" s="177">
        <f>H54/G54*100</f>
        <v>24.87479674796748</v>
      </c>
    </row>
    <row r="55" spans="2:9" ht="67.5">
      <c r="B55" s="169" t="s">
        <v>65</v>
      </c>
      <c r="C55" s="170" t="s">
        <v>471</v>
      </c>
      <c r="D55" s="171">
        <v>1041</v>
      </c>
      <c r="E55" s="481">
        <v>262</v>
      </c>
      <c r="F55" s="481">
        <v>1000</v>
      </c>
      <c r="G55" s="481">
        <v>750</v>
      </c>
      <c r="H55" s="481"/>
      <c r="I55" s="178"/>
    </row>
    <row r="56" spans="2:9" ht="46.5">
      <c r="B56" s="179">
        <v>560</v>
      </c>
      <c r="C56" s="180" t="s">
        <v>66</v>
      </c>
      <c r="D56" s="184">
        <v>1042</v>
      </c>
      <c r="E56" s="187"/>
      <c r="F56" s="482"/>
      <c r="G56" s="471"/>
      <c r="H56" s="187"/>
      <c r="I56" s="178"/>
    </row>
    <row r="57" spans="2:9" ht="46.5">
      <c r="B57" s="179">
        <v>561</v>
      </c>
      <c r="C57" s="180" t="s">
        <v>67</v>
      </c>
      <c r="D57" s="184">
        <v>1043</v>
      </c>
      <c r="E57" s="187"/>
      <c r="F57" s="482"/>
      <c r="G57" s="471"/>
      <c r="H57" s="187"/>
      <c r="I57" s="178"/>
    </row>
    <row r="58" spans="2:9" ht="46.5">
      <c r="B58" s="179">
        <v>565</v>
      </c>
      <c r="C58" s="180" t="s">
        <v>68</v>
      </c>
      <c r="D58" s="184">
        <v>1044</v>
      </c>
      <c r="E58" s="187"/>
      <c r="F58" s="482"/>
      <c r="G58" s="471"/>
      <c r="H58" s="187"/>
      <c r="I58" s="178"/>
    </row>
    <row r="59" spans="2:9" ht="23.25">
      <c r="B59" s="179" t="s">
        <v>69</v>
      </c>
      <c r="C59" s="180" t="s">
        <v>70</v>
      </c>
      <c r="D59" s="181">
        <v>1045</v>
      </c>
      <c r="E59" s="187">
        <v>262</v>
      </c>
      <c r="F59" s="482">
        <v>1000</v>
      </c>
      <c r="G59" s="471">
        <v>750</v>
      </c>
      <c r="H59" s="187"/>
      <c r="I59" s="178"/>
    </row>
    <row r="60" spans="2:9" ht="23.25">
      <c r="B60" s="179">
        <v>562</v>
      </c>
      <c r="C60" s="170" t="s">
        <v>71</v>
      </c>
      <c r="D60" s="171">
        <v>1046</v>
      </c>
      <c r="E60" s="187">
        <v>23129</v>
      </c>
      <c r="F60" s="482">
        <v>40000</v>
      </c>
      <c r="G60" s="471">
        <v>30000</v>
      </c>
      <c r="H60" s="187">
        <v>6535</v>
      </c>
      <c r="I60" s="182">
        <f>H60/G60*100</f>
        <v>21.78333333333333</v>
      </c>
    </row>
    <row r="61" spans="2:9" ht="68.25">
      <c r="B61" s="169" t="s">
        <v>72</v>
      </c>
      <c r="C61" s="170" t="s">
        <v>73</v>
      </c>
      <c r="D61" s="171">
        <v>1047</v>
      </c>
      <c r="E61" s="187">
        <v>18</v>
      </c>
      <c r="F61" s="482"/>
      <c r="G61" s="471"/>
      <c r="H61" s="187">
        <v>1114</v>
      </c>
      <c r="I61" s="178"/>
    </row>
    <row r="62" spans="2:9" ht="23.25">
      <c r="B62" s="174"/>
      <c r="C62" s="175" t="s">
        <v>74</v>
      </c>
      <c r="D62" s="176">
        <v>1048</v>
      </c>
      <c r="E62" s="484"/>
      <c r="F62" s="479"/>
      <c r="G62" s="480"/>
      <c r="H62" s="189"/>
      <c r="I62" s="177"/>
    </row>
    <row r="63" spans="2:9" ht="22.5">
      <c r="B63" s="174"/>
      <c r="C63" s="175" t="s">
        <v>75</v>
      </c>
      <c r="D63" s="176">
        <v>1049</v>
      </c>
      <c r="E63" s="477">
        <f>E54-E46</f>
        <v>5327</v>
      </c>
      <c r="F63" s="477">
        <f>F54-F46</f>
        <v>16000</v>
      </c>
      <c r="G63" s="477">
        <v>12000</v>
      </c>
      <c r="H63" s="477">
        <f>H54-H46</f>
        <v>2285</v>
      </c>
      <c r="I63" s="177">
        <f>H63/G63*100</f>
        <v>19.041666666666668</v>
      </c>
    </row>
    <row r="64" spans="2:9" ht="69.75">
      <c r="B64" s="179" t="s">
        <v>76</v>
      </c>
      <c r="C64" s="180" t="s">
        <v>77</v>
      </c>
      <c r="D64" s="181">
        <v>1050</v>
      </c>
      <c r="E64" s="481">
        <v>37414</v>
      </c>
      <c r="F64" s="482"/>
      <c r="G64" s="471"/>
      <c r="H64" s="187"/>
      <c r="I64" s="178"/>
    </row>
    <row r="65" spans="2:9" ht="69.75">
      <c r="B65" s="179" t="s">
        <v>78</v>
      </c>
      <c r="C65" s="180" t="s">
        <v>79</v>
      </c>
      <c r="D65" s="184">
        <v>1051</v>
      </c>
      <c r="E65" s="187">
        <v>120501</v>
      </c>
      <c r="F65" s="482">
        <v>162714</v>
      </c>
      <c r="G65" s="471">
        <v>122035</v>
      </c>
      <c r="H65" s="187">
        <v>83659</v>
      </c>
      <c r="I65" s="178"/>
    </row>
    <row r="66" spans="2:9" ht="67.5">
      <c r="B66" s="174" t="s">
        <v>80</v>
      </c>
      <c r="C66" s="175" t="s">
        <v>81</v>
      </c>
      <c r="D66" s="176">
        <v>1052</v>
      </c>
      <c r="E66" s="477">
        <v>53474</v>
      </c>
      <c r="F66" s="485">
        <v>137727</v>
      </c>
      <c r="G66" s="478">
        <v>103296</v>
      </c>
      <c r="H66" s="189">
        <v>26214</v>
      </c>
      <c r="I66" s="177">
        <f>H66/G66*100</f>
        <v>25.377555762081784</v>
      </c>
    </row>
    <row r="67" spans="2:9" ht="68.25">
      <c r="B67" s="174" t="s">
        <v>82</v>
      </c>
      <c r="C67" s="175" t="s">
        <v>83</v>
      </c>
      <c r="D67" s="176">
        <v>1053</v>
      </c>
      <c r="E67" s="484">
        <v>4046</v>
      </c>
      <c r="F67" s="479">
        <v>60300</v>
      </c>
      <c r="G67" s="480">
        <v>45225</v>
      </c>
      <c r="H67" s="189">
        <v>46</v>
      </c>
      <c r="I67" s="177">
        <f>H67/G67*100</f>
        <v>0.10171365395245992</v>
      </c>
    </row>
    <row r="68" spans="2:9" ht="69.75">
      <c r="B68" s="190"/>
      <c r="C68" s="191" t="s">
        <v>84</v>
      </c>
      <c r="D68" s="184">
        <v>1054</v>
      </c>
      <c r="E68" s="481">
        <f>E44-E63+E66+E64-E65-E67</f>
        <v>190262</v>
      </c>
      <c r="F68" s="481">
        <f>F44-F63+F66+F64-F65-F67</f>
        <v>16123</v>
      </c>
      <c r="G68" s="481">
        <v>12094</v>
      </c>
      <c r="H68" s="481">
        <f>H44-H63+H66+H64-H65-H67</f>
        <v>24322</v>
      </c>
      <c r="I68" s="178">
        <f>H68/G68*100</f>
        <v>201.10798743178435</v>
      </c>
    </row>
    <row r="69" spans="2:9" ht="69.75">
      <c r="B69" s="190"/>
      <c r="C69" s="191" t="s">
        <v>85</v>
      </c>
      <c r="D69" s="184">
        <v>1055</v>
      </c>
      <c r="E69" s="187"/>
      <c r="F69" s="482"/>
      <c r="G69" s="471"/>
      <c r="H69" s="192"/>
      <c r="I69" s="178"/>
    </row>
    <row r="70" spans="2:9" ht="69.75">
      <c r="B70" s="179" t="s">
        <v>883</v>
      </c>
      <c r="C70" s="180" t="s">
        <v>86</v>
      </c>
      <c r="D70" s="181">
        <v>1056</v>
      </c>
      <c r="E70" s="187"/>
      <c r="F70" s="482"/>
      <c r="G70" s="471"/>
      <c r="H70" s="187"/>
      <c r="I70" s="178"/>
    </row>
    <row r="71" spans="2:11" ht="69.75">
      <c r="B71" s="179" t="s">
        <v>884</v>
      </c>
      <c r="C71" s="180" t="s">
        <v>87</v>
      </c>
      <c r="D71" s="184">
        <v>1057</v>
      </c>
      <c r="E71" s="187"/>
      <c r="F71" s="482"/>
      <c r="G71" s="471"/>
      <c r="H71" s="187"/>
      <c r="I71" s="178"/>
      <c r="K71" s="255"/>
    </row>
    <row r="72" spans="2:11" ht="45">
      <c r="B72" s="174"/>
      <c r="C72" s="175" t="s">
        <v>88</v>
      </c>
      <c r="D72" s="176">
        <v>1058</v>
      </c>
      <c r="E72" s="477">
        <f>E68</f>
        <v>190262</v>
      </c>
      <c r="F72" s="477">
        <f>F68</f>
        <v>16123</v>
      </c>
      <c r="G72" s="477">
        <v>12094</v>
      </c>
      <c r="H72" s="477">
        <f>H68</f>
        <v>24322</v>
      </c>
      <c r="I72" s="177">
        <f>H72/G72*100</f>
        <v>201.10798743178435</v>
      </c>
      <c r="K72" s="519"/>
    </row>
    <row r="73" spans="2:11" ht="45.75">
      <c r="B73" s="193"/>
      <c r="C73" s="194" t="s">
        <v>89</v>
      </c>
      <c r="D73" s="176">
        <v>1059</v>
      </c>
      <c r="E73" s="484"/>
      <c r="F73" s="479"/>
      <c r="G73" s="480"/>
      <c r="H73" s="189"/>
      <c r="I73" s="177"/>
      <c r="K73" s="519"/>
    </row>
    <row r="74" spans="2:9" ht="23.25">
      <c r="B74" s="179"/>
      <c r="C74" s="195" t="s">
        <v>90</v>
      </c>
      <c r="D74" s="181"/>
      <c r="E74" s="187"/>
      <c r="F74" s="482"/>
      <c r="G74" s="471"/>
      <c r="H74" s="187"/>
      <c r="I74" s="178"/>
    </row>
    <row r="75" spans="2:9" ht="23.25">
      <c r="B75" s="179">
        <v>721</v>
      </c>
      <c r="C75" s="195" t="s">
        <v>91</v>
      </c>
      <c r="D75" s="181">
        <v>1060</v>
      </c>
      <c r="E75" s="187"/>
      <c r="F75" s="482"/>
      <c r="G75" s="471">
        <v>1815</v>
      </c>
      <c r="H75" s="187"/>
      <c r="I75" s="178"/>
    </row>
    <row r="76" spans="2:9" ht="23.25">
      <c r="B76" s="179" t="s">
        <v>92</v>
      </c>
      <c r="C76" s="195" t="s">
        <v>93</v>
      </c>
      <c r="D76" s="184">
        <v>1061</v>
      </c>
      <c r="E76" s="187"/>
      <c r="F76" s="482">
        <f>F72*0.15</f>
        <v>2418.45</v>
      </c>
      <c r="G76" s="187"/>
      <c r="H76" s="187">
        <f>H72*0.15</f>
        <v>3648.2999999999997</v>
      </c>
      <c r="I76" s="182"/>
    </row>
    <row r="77" spans="2:11" ht="23.25">
      <c r="B77" s="179" t="s">
        <v>92</v>
      </c>
      <c r="C77" s="195" t="s">
        <v>94</v>
      </c>
      <c r="D77" s="184">
        <v>1062</v>
      </c>
      <c r="E77" s="187">
        <v>11207</v>
      </c>
      <c r="F77" s="482"/>
      <c r="G77" s="471"/>
      <c r="H77" s="187"/>
      <c r="I77" s="178"/>
      <c r="K77" s="519"/>
    </row>
    <row r="78" spans="2:11" ht="23.25">
      <c r="B78" s="179">
        <v>723</v>
      </c>
      <c r="C78" s="195" t="s">
        <v>95</v>
      </c>
      <c r="D78" s="181">
        <v>1063</v>
      </c>
      <c r="E78" s="187"/>
      <c r="F78" s="482"/>
      <c r="G78" s="471"/>
      <c r="H78" s="187"/>
      <c r="I78" s="178"/>
      <c r="K78" s="519"/>
    </row>
    <row r="79" spans="2:9" ht="22.5">
      <c r="B79" s="174"/>
      <c r="C79" s="194" t="s">
        <v>472</v>
      </c>
      <c r="D79" s="176">
        <v>1064</v>
      </c>
      <c r="E79" s="477">
        <f>+E72-E73-E75-E76+E77-E78</f>
        <v>201469</v>
      </c>
      <c r="F79" s="485">
        <f>F72-F76</f>
        <v>13704.55</v>
      </c>
      <c r="G79" s="477">
        <v>10279</v>
      </c>
      <c r="H79" s="477">
        <f>H72-H76</f>
        <v>20673.7</v>
      </c>
      <c r="I79" s="177">
        <f>H79/G79*100</f>
        <v>201.12559587508514</v>
      </c>
    </row>
    <row r="80" spans="2:9" ht="23.25">
      <c r="B80" s="193"/>
      <c r="C80" s="194" t="s">
        <v>473</v>
      </c>
      <c r="D80" s="176">
        <v>1065</v>
      </c>
      <c r="E80" s="484"/>
      <c r="F80" s="479"/>
      <c r="G80" s="480"/>
      <c r="H80" s="189"/>
      <c r="I80" s="177"/>
    </row>
    <row r="81" spans="2:9" ht="46.5">
      <c r="B81" s="196"/>
      <c r="C81" s="195" t="s">
        <v>96</v>
      </c>
      <c r="D81" s="181">
        <v>1066</v>
      </c>
      <c r="E81" s="187"/>
      <c r="F81" s="482"/>
      <c r="G81" s="471"/>
      <c r="H81" s="187"/>
      <c r="I81" s="178"/>
    </row>
    <row r="82" spans="2:11" ht="46.5">
      <c r="B82" s="196"/>
      <c r="C82" s="195" t="s">
        <v>97</v>
      </c>
      <c r="D82" s="181">
        <v>1067</v>
      </c>
      <c r="E82" s="187"/>
      <c r="F82" s="482"/>
      <c r="G82" s="471"/>
      <c r="H82" s="187"/>
      <c r="I82" s="178"/>
      <c r="K82" s="519"/>
    </row>
    <row r="83" spans="2:11" ht="46.5">
      <c r="B83" s="196"/>
      <c r="C83" s="195" t="s">
        <v>474</v>
      </c>
      <c r="D83" s="181">
        <v>1068</v>
      </c>
      <c r="E83" s="187"/>
      <c r="F83" s="482"/>
      <c r="G83" s="471"/>
      <c r="H83" s="187"/>
      <c r="I83" s="178"/>
      <c r="K83" s="519"/>
    </row>
    <row r="84" spans="2:11" ht="46.5">
      <c r="B84" s="196"/>
      <c r="C84" s="195" t="s">
        <v>475</v>
      </c>
      <c r="D84" s="181">
        <v>1069</v>
      </c>
      <c r="E84" s="187"/>
      <c r="F84" s="482"/>
      <c r="G84" s="471"/>
      <c r="H84" s="187"/>
      <c r="I84" s="178"/>
      <c r="K84" s="519"/>
    </row>
    <row r="85" spans="2:9" ht="23.25">
      <c r="B85" s="196"/>
      <c r="C85" s="195" t="s">
        <v>476</v>
      </c>
      <c r="D85" s="184"/>
      <c r="E85" s="187"/>
      <c r="F85" s="187"/>
      <c r="G85" s="471"/>
      <c r="H85" s="187"/>
      <c r="I85" s="178"/>
    </row>
    <row r="86" spans="2:9" ht="23.25">
      <c r="B86" s="196"/>
      <c r="C86" s="195" t="s">
        <v>885</v>
      </c>
      <c r="D86" s="184">
        <v>1070</v>
      </c>
      <c r="E86" s="197"/>
      <c r="F86" s="197"/>
      <c r="G86" s="197"/>
      <c r="H86" s="187"/>
      <c r="I86" s="178"/>
    </row>
    <row r="87" spans="2:9" ht="24" thickBot="1">
      <c r="B87" s="198"/>
      <c r="C87" s="199" t="s">
        <v>886</v>
      </c>
      <c r="D87" s="200">
        <v>1071</v>
      </c>
      <c r="E87" s="201"/>
      <c r="F87" s="201"/>
      <c r="G87" s="201"/>
      <c r="H87" s="201"/>
      <c r="I87" s="202"/>
    </row>
    <row r="88" spans="4:5" ht="15.75">
      <c r="D88" s="97"/>
      <c r="E88" s="95"/>
    </row>
    <row r="91" spans="2:9" ht="30.75">
      <c r="B91" s="160"/>
      <c r="C91" s="160"/>
      <c r="D91" s="160"/>
      <c r="E91" s="160"/>
      <c r="F91" s="160"/>
      <c r="G91" s="160"/>
      <c r="H91" s="160"/>
      <c r="I91" s="160"/>
    </row>
    <row r="92" spans="1:9" ht="35.25">
      <c r="A92" s="3"/>
      <c r="B92" s="364" t="s">
        <v>118</v>
      </c>
      <c r="C92" s="364"/>
      <c r="D92" s="371"/>
      <c r="E92" s="372"/>
      <c r="F92" s="366"/>
      <c r="G92" s="574" t="s">
        <v>565</v>
      </c>
      <c r="H92" s="574"/>
      <c r="I92" s="574"/>
    </row>
    <row r="93" spans="2:9" ht="35.25">
      <c r="B93" s="364"/>
      <c r="C93" s="364"/>
      <c r="D93" s="372" t="s">
        <v>800</v>
      </c>
      <c r="E93" s="364"/>
      <c r="F93" s="364"/>
      <c r="G93" s="574" t="s">
        <v>566</v>
      </c>
      <c r="H93" s="574"/>
      <c r="I93" s="574"/>
    </row>
    <row r="104" ht="15.75">
      <c r="C104" s="3"/>
    </row>
  </sheetData>
  <sheetProtection/>
  <mergeCells count="10">
    <mergeCell ref="G92:I92"/>
    <mergeCell ref="G93:I93"/>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orientation="landscape" paperSize="9" scale="53"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3"/>
  <sheetViews>
    <sheetView zoomScale="75" zoomScaleNormal="75" workbookViewId="0" topLeftCell="I7">
      <selection activeCell="D13" sqref="D13:V13"/>
    </sheetView>
  </sheetViews>
  <sheetFormatPr defaultColWidth="9.140625" defaultRowHeight="12.75"/>
  <cols>
    <col min="1" max="1" width="9.140625" style="15" customWidth="1"/>
    <col min="2" max="2" width="31.57421875" style="15" customWidth="1"/>
    <col min="3" max="3" width="26.140625" style="15" customWidth="1"/>
    <col min="4" max="4" width="12.8515625" style="15" customWidth="1"/>
    <col min="5" max="5" width="21.28125" style="15" customWidth="1"/>
    <col min="6" max="6" width="17.7109375" style="15" customWidth="1"/>
    <col min="7" max="7" width="26.00390625" style="15" customWidth="1"/>
    <col min="8" max="8" width="25.57421875" style="15" customWidth="1"/>
    <col min="9" max="9" width="19.140625" style="15" customWidth="1"/>
    <col min="10" max="10" width="16.8515625" style="15" customWidth="1"/>
    <col min="11" max="11" width="17.8515625" style="15" customWidth="1"/>
    <col min="12" max="12" width="18.28125" style="15" customWidth="1"/>
    <col min="13" max="14" width="13.7109375" style="15" customWidth="1"/>
    <col min="15" max="15" width="23.57421875" style="15" customWidth="1"/>
    <col min="16" max="16" width="24.7109375" style="15" customWidth="1"/>
    <col min="17" max="17" width="23.140625" style="15" customWidth="1"/>
    <col min="18" max="18" width="13.7109375" style="15" customWidth="1"/>
    <col min="19" max="19" width="23.140625" style="15" customWidth="1"/>
    <col min="20" max="20" width="22.7109375" style="15" customWidth="1"/>
    <col min="21" max="21" width="18.7109375" style="15" customWidth="1"/>
    <col min="22" max="22" width="13.7109375" style="15" customWidth="1"/>
    <col min="23" max="16384" width="9.140625" style="15" customWidth="1"/>
  </cols>
  <sheetData>
    <row r="2" ht="25.5">
      <c r="V2" s="223" t="s">
        <v>451</v>
      </c>
    </row>
    <row r="4" spans="2:4" ht="25.5">
      <c r="B4" s="224" t="s">
        <v>561</v>
      </c>
      <c r="C4" s="225"/>
      <c r="D4" s="43"/>
    </row>
    <row r="5" spans="2:4" ht="25.5">
      <c r="B5" s="224" t="s">
        <v>562</v>
      </c>
      <c r="C5" s="225"/>
      <c r="D5" s="43"/>
    </row>
    <row r="6" spans="2:3" ht="26.25">
      <c r="B6" s="729" t="s">
        <v>718</v>
      </c>
      <c r="C6" s="730"/>
    </row>
    <row r="7" ht="15.75">
      <c r="A7" s="9"/>
    </row>
    <row r="8" spans="1:22" ht="30">
      <c r="A8" s="9"/>
      <c r="B8" s="731" t="s">
        <v>799</v>
      </c>
      <c r="C8" s="731"/>
      <c r="D8" s="731"/>
      <c r="E8" s="731"/>
      <c r="F8" s="731"/>
      <c r="G8" s="731"/>
      <c r="H8" s="731"/>
      <c r="I8" s="731"/>
      <c r="J8" s="731"/>
      <c r="K8" s="731"/>
      <c r="L8" s="731"/>
      <c r="M8" s="731"/>
      <c r="N8" s="731"/>
      <c r="O8" s="731"/>
      <c r="P8" s="731"/>
      <c r="Q8" s="731"/>
      <c r="R8" s="731"/>
      <c r="S8" s="731"/>
      <c r="T8" s="731"/>
      <c r="U8" s="731"/>
      <c r="V8" s="731"/>
    </row>
    <row r="9" spans="4:14" ht="16.5" thickBot="1">
      <c r="D9" s="17"/>
      <c r="E9" s="17"/>
      <c r="F9" s="17"/>
      <c r="G9" s="17"/>
      <c r="H9" s="17"/>
      <c r="I9" s="17"/>
      <c r="J9" s="17"/>
      <c r="K9" s="17"/>
      <c r="L9" s="17"/>
      <c r="M9" s="17"/>
      <c r="N9" s="17"/>
    </row>
    <row r="10" spans="2:22" ht="38.25" customHeight="1">
      <c r="B10" s="630" t="s">
        <v>767</v>
      </c>
      <c r="C10" s="632" t="s">
        <v>768</v>
      </c>
      <c r="D10" s="634" t="s">
        <v>769</v>
      </c>
      <c r="E10" s="628" t="s">
        <v>442</v>
      </c>
      <c r="F10" s="628" t="s">
        <v>459</v>
      </c>
      <c r="G10" s="628" t="s">
        <v>614</v>
      </c>
      <c r="H10" s="628" t="s">
        <v>615</v>
      </c>
      <c r="I10" s="628" t="s">
        <v>557</v>
      </c>
      <c r="J10" s="628" t="s">
        <v>770</v>
      </c>
      <c r="K10" s="628" t="s">
        <v>558</v>
      </c>
      <c r="L10" s="628" t="s">
        <v>771</v>
      </c>
      <c r="M10" s="628" t="s">
        <v>772</v>
      </c>
      <c r="N10" s="628" t="s">
        <v>773</v>
      </c>
      <c r="O10" s="636" t="s">
        <v>215</v>
      </c>
      <c r="P10" s="637"/>
      <c r="Q10" s="637"/>
      <c r="R10" s="637"/>
      <c r="S10" s="637"/>
      <c r="T10" s="637"/>
      <c r="U10" s="637"/>
      <c r="V10" s="638"/>
    </row>
    <row r="11" spans="2:22" ht="85.5" customHeight="1" thickBot="1">
      <c r="B11" s="631"/>
      <c r="C11" s="633"/>
      <c r="D11" s="635"/>
      <c r="E11" s="629"/>
      <c r="F11" s="629"/>
      <c r="G11" s="629"/>
      <c r="H11" s="629"/>
      <c r="I11" s="629"/>
      <c r="J11" s="629"/>
      <c r="K11" s="629"/>
      <c r="L11" s="629"/>
      <c r="M11" s="629"/>
      <c r="N11" s="629"/>
      <c r="O11" s="437" t="s">
        <v>774</v>
      </c>
      <c r="P11" s="437" t="s">
        <v>775</v>
      </c>
      <c r="Q11" s="437" t="s">
        <v>776</v>
      </c>
      <c r="R11" s="437" t="s">
        <v>777</v>
      </c>
      <c r="S11" s="437" t="s">
        <v>778</v>
      </c>
      <c r="T11" s="437" t="s">
        <v>779</v>
      </c>
      <c r="U11" s="437" t="s">
        <v>780</v>
      </c>
      <c r="V11" s="438" t="s">
        <v>781</v>
      </c>
    </row>
    <row r="12" spans="2:22" ht="20.25">
      <c r="B12" s="425" t="s">
        <v>801</v>
      </c>
      <c r="C12" s="426"/>
      <c r="D12" s="427"/>
      <c r="E12" s="427"/>
      <c r="F12" s="427"/>
      <c r="G12" s="427"/>
      <c r="H12" s="427"/>
      <c r="I12" s="427"/>
      <c r="J12" s="427"/>
      <c r="K12" s="427"/>
      <c r="L12" s="427"/>
      <c r="M12" s="427"/>
      <c r="N12" s="427"/>
      <c r="O12" s="427"/>
      <c r="P12" s="427"/>
      <c r="Q12" s="427"/>
      <c r="R12" s="427"/>
      <c r="S12" s="427"/>
      <c r="T12" s="427"/>
      <c r="U12" s="427"/>
      <c r="V12" s="439"/>
    </row>
    <row r="13" spans="2:22" ht="26.25">
      <c r="B13" s="428" t="s">
        <v>611</v>
      </c>
      <c r="C13" s="294"/>
      <c r="D13" s="737" t="s">
        <v>612</v>
      </c>
      <c r="E13" s="738">
        <v>1794284.02</v>
      </c>
      <c r="F13" s="737" t="s">
        <v>613</v>
      </c>
      <c r="G13" s="738">
        <v>797459.62</v>
      </c>
      <c r="H13" s="738">
        <v>96991903.4</v>
      </c>
      <c r="I13" s="739" t="s">
        <v>508</v>
      </c>
      <c r="J13" s="737" t="s">
        <v>507</v>
      </c>
      <c r="K13" s="737" t="s">
        <v>509</v>
      </c>
      <c r="L13" s="737" t="s">
        <v>616</v>
      </c>
      <c r="M13" s="737">
        <v>9.6</v>
      </c>
      <c r="N13" s="740"/>
      <c r="O13" s="738">
        <v>36746506.05</v>
      </c>
      <c r="P13" s="738">
        <f>12248420+12224107.45+12293376.78</f>
        <v>36765904.23</v>
      </c>
      <c r="Q13" s="738">
        <v>24593783.52</v>
      </c>
      <c r="R13" s="740"/>
      <c r="S13" s="738">
        <v>2279806.86</v>
      </c>
      <c r="T13" s="738">
        <f>571245.31+581.57+456657.97+369345.66+4516.31+262169.12</f>
        <v>1664515.94</v>
      </c>
      <c r="U13" s="738">
        <v>232760.63</v>
      </c>
      <c r="V13" s="741"/>
    </row>
    <row r="14" spans="2:22" ht="20.25">
      <c r="B14" s="428" t="s">
        <v>730</v>
      </c>
      <c r="C14" s="294"/>
      <c r="D14" s="294"/>
      <c r="E14" s="294"/>
      <c r="F14" s="294"/>
      <c r="G14" s="294"/>
      <c r="H14" s="294"/>
      <c r="I14" s="294"/>
      <c r="J14" s="294"/>
      <c r="K14" s="294"/>
      <c r="L14" s="294"/>
      <c r="M14" s="294"/>
      <c r="N14" s="294"/>
      <c r="O14" s="294"/>
      <c r="P14" s="294"/>
      <c r="Q14" s="294"/>
      <c r="R14" s="294"/>
      <c r="S14" s="294"/>
      <c r="T14" s="294"/>
      <c r="U14" s="294"/>
      <c r="V14" s="295"/>
    </row>
    <row r="15" spans="2:22" ht="20.25">
      <c r="B15" s="428" t="s">
        <v>730</v>
      </c>
      <c r="C15" s="294"/>
      <c r="D15" s="294"/>
      <c r="E15" s="294"/>
      <c r="F15" s="294"/>
      <c r="G15" s="294"/>
      <c r="H15" s="294"/>
      <c r="I15" s="294"/>
      <c r="J15" s="294"/>
      <c r="K15" s="294"/>
      <c r="L15" s="294"/>
      <c r="M15" s="294"/>
      <c r="N15" s="294"/>
      <c r="O15" s="294"/>
      <c r="P15" s="294"/>
      <c r="Q15" s="294"/>
      <c r="R15" s="294"/>
      <c r="S15" s="294"/>
      <c r="T15" s="294"/>
      <c r="U15" s="294"/>
      <c r="V15" s="295"/>
    </row>
    <row r="16" spans="2:22" ht="20.25">
      <c r="B16" s="428" t="s">
        <v>730</v>
      </c>
      <c r="C16" s="294"/>
      <c r="D16" s="294"/>
      <c r="E16" s="294"/>
      <c r="F16" s="294"/>
      <c r="G16" s="294"/>
      <c r="H16" s="294"/>
      <c r="I16" s="294"/>
      <c r="J16" s="294"/>
      <c r="K16" s="294"/>
      <c r="L16" s="294"/>
      <c r="M16" s="294"/>
      <c r="N16" s="294"/>
      <c r="O16" s="294"/>
      <c r="P16" s="294"/>
      <c r="Q16" s="294"/>
      <c r="R16" s="294"/>
      <c r="S16" s="294"/>
      <c r="T16" s="294"/>
      <c r="U16" s="294"/>
      <c r="V16" s="295"/>
    </row>
    <row r="17" spans="2:22" ht="20.25">
      <c r="B17" s="428" t="s">
        <v>730</v>
      </c>
      <c r="C17" s="294"/>
      <c r="D17" s="294"/>
      <c r="E17" s="294"/>
      <c r="F17" s="294"/>
      <c r="G17" s="294"/>
      <c r="H17" s="294"/>
      <c r="I17" s="294"/>
      <c r="J17" s="294"/>
      <c r="K17" s="294"/>
      <c r="L17" s="294"/>
      <c r="M17" s="294"/>
      <c r="N17" s="294"/>
      <c r="O17" s="294"/>
      <c r="P17" s="294"/>
      <c r="Q17" s="294"/>
      <c r="R17" s="294"/>
      <c r="S17" s="294"/>
      <c r="T17" s="294"/>
      <c r="U17" s="294"/>
      <c r="V17" s="295"/>
    </row>
    <row r="18" spans="2:22" ht="20.25">
      <c r="B18" s="429" t="s">
        <v>782</v>
      </c>
      <c r="C18" s="383"/>
      <c r="D18" s="294"/>
      <c r="E18" s="294"/>
      <c r="F18" s="294"/>
      <c r="G18" s="294"/>
      <c r="H18" s="294"/>
      <c r="I18" s="294"/>
      <c r="J18" s="294"/>
      <c r="K18" s="294"/>
      <c r="L18" s="294"/>
      <c r="M18" s="294"/>
      <c r="N18" s="294"/>
      <c r="O18" s="294"/>
      <c r="P18" s="294"/>
      <c r="Q18" s="294"/>
      <c r="R18" s="294"/>
      <c r="S18" s="294"/>
      <c r="T18" s="294"/>
      <c r="U18" s="294"/>
      <c r="V18" s="295"/>
    </row>
    <row r="19" spans="2:22" ht="20.25">
      <c r="B19" s="428" t="s">
        <v>730</v>
      </c>
      <c r="C19" s="294"/>
      <c r="D19" s="294"/>
      <c r="E19" s="294"/>
      <c r="F19" s="294"/>
      <c r="G19" s="294"/>
      <c r="H19" s="294"/>
      <c r="I19" s="294"/>
      <c r="J19" s="294"/>
      <c r="K19" s="294"/>
      <c r="L19" s="294"/>
      <c r="M19" s="294"/>
      <c r="N19" s="294"/>
      <c r="O19" s="294"/>
      <c r="P19" s="294"/>
      <c r="Q19" s="294"/>
      <c r="R19" s="294"/>
      <c r="S19" s="294"/>
      <c r="T19" s="294"/>
      <c r="U19" s="294"/>
      <c r="V19" s="295"/>
    </row>
    <row r="20" spans="2:22" ht="20.25">
      <c r="B20" s="428" t="s">
        <v>730</v>
      </c>
      <c r="C20" s="294"/>
      <c r="D20" s="294"/>
      <c r="E20" s="294"/>
      <c r="F20" s="294"/>
      <c r="G20" s="294"/>
      <c r="H20" s="294"/>
      <c r="I20" s="294"/>
      <c r="J20" s="294"/>
      <c r="K20" s="294"/>
      <c r="L20" s="294"/>
      <c r="M20" s="294"/>
      <c r="N20" s="294"/>
      <c r="O20" s="294"/>
      <c r="P20" s="294"/>
      <c r="Q20" s="294"/>
      <c r="R20" s="294"/>
      <c r="S20" s="294"/>
      <c r="T20" s="294"/>
      <c r="U20" s="294"/>
      <c r="V20" s="295"/>
    </row>
    <row r="21" spans="2:22" ht="20.25">
      <c r="B21" s="428" t="s">
        <v>730</v>
      </c>
      <c r="C21" s="294"/>
      <c r="D21" s="294"/>
      <c r="E21" s="294"/>
      <c r="F21" s="294"/>
      <c r="G21" s="294"/>
      <c r="H21" s="294"/>
      <c r="I21" s="294"/>
      <c r="J21" s="294"/>
      <c r="K21" s="294"/>
      <c r="L21" s="294"/>
      <c r="M21" s="294"/>
      <c r="N21" s="294"/>
      <c r="O21" s="294"/>
      <c r="P21" s="294"/>
      <c r="Q21" s="294"/>
      <c r="R21" s="294"/>
      <c r="S21" s="294"/>
      <c r="T21" s="294"/>
      <c r="U21" s="294"/>
      <c r="V21" s="295"/>
    </row>
    <row r="22" spans="2:22" ht="20.25">
      <c r="B22" s="428" t="s">
        <v>730</v>
      </c>
      <c r="C22" s="294"/>
      <c r="D22" s="294"/>
      <c r="E22" s="294"/>
      <c r="F22" s="294"/>
      <c r="G22" s="294"/>
      <c r="H22" s="294"/>
      <c r="I22" s="294"/>
      <c r="J22" s="294"/>
      <c r="K22" s="294"/>
      <c r="L22" s="294"/>
      <c r="M22" s="294"/>
      <c r="N22" s="294"/>
      <c r="O22" s="294"/>
      <c r="P22" s="294"/>
      <c r="Q22" s="294"/>
      <c r="R22" s="294"/>
      <c r="S22" s="294"/>
      <c r="T22" s="294"/>
      <c r="U22" s="294"/>
      <c r="V22" s="295"/>
    </row>
    <row r="23" spans="2:22" ht="20.25">
      <c r="B23" s="428" t="s">
        <v>730</v>
      </c>
      <c r="C23" s="294"/>
      <c r="D23" s="294"/>
      <c r="E23" s="294"/>
      <c r="F23" s="294"/>
      <c r="G23" s="294"/>
      <c r="H23" s="294"/>
      <c r="I23" s="294"/>
      <c r="J23" s="294"/>
      <c r="K23" s="294"/>
      <c r="L23" s="294"/>
      <c r="M23" s="294"/>
      <c r="N23" s="294"/>
      <c r="O23" s="294"/>
      <c r="P23" s="294"/>
      <c r="Q23" s="294"/>
      <c r="R23" s="294"/>
      <c r="S23" s="294"/>
      <c r="T23" s="294"/>
      <c r="U23" s="294"/>
      <c r="V23" s="295"/>
    </row>
    <row r="24" spans="2:22" ht="21" thickBot="1">
      <c r="B24" s="430" t="s">
        <v>731</v>
      </c>
      <c r="C24" s="298"/>
      <c r="D24" s="431"/>
      <c r="E24" s="431"/>
      <c r="F24" s="431"/>
      <c r="G24" s="431"/>
      <c r="H24" s="431"/>
      <c r="I24" s="431"/>
      <c r="J24" s="431"/>
      <c r="K24" s="431"/>
      <c r="L24" s="431"/>
      <c r="M24" s="431"/>
      <c r="N24" s="431"/>
      <c r="O24" s="431"/>
      <c r="P24" s="431"/>
      <c r="Q24" s="431"/>
      <c r="R24" s="431"/>
      <c r="S24" s="431"/>
      <c r="T24" s="431"/>
      <c r="U24" s="431"/>
      <c r="V24" s="440"/>
    </row>
    <row r="25" spans="2:16" ht="21" thickBot="1">
      <c r="B25" s="432" t="s">
        <v>783</v>
      </c>
      <c r="C25" s="433"/>
      <c r="D25" s="434"/>
      <c r="E25" s="434"/>
      <c r="F25" s="434"/>
      <c r="G25" s="434"/>
      <c r="H25" s="434"/>
      <c r="I25" s="434"/>
      <c r="J25" s="434"/>
      <c r="K25" s="434"/>
      <c r="L25" s="434"/>
      <c r="M25" s="434"/>
      <c r="N25" s="434"/>
      <c r="O25" s="19"/>
      <c r="P25" s="19"/>
    </row>
    <row r="26" spans="2:16" ht="21" thickBot="1">
      <c r="B26" s="435" t="s">
        <v>784</v>
      </c>
      <c r="C26" s="436"/>
      <c r="D26" s="434"/>
      <c r="E26" s="434"/>
      <c r="F26" s="434"/>
      <c r="G26" s="434"/>
      <c r="H26" s="434"/>
      <c r="I26" s="434"/>
      <c r="J26" s="434"/>
      <c r="K26" s="434"/>
      <c r="L26" s="434"/>
      <c r="M26" s="434"/>
      <c r="N26" s="434"/>
      <c r="O26" s="19"/>
      <c r="P26" s="19"/>
    </row>
    <row r="28" spans="2:6" ht="25.5">
      <c r="B28" s="736" t="s">
        <v>735</v>
      </c>
      <c r="C28" s="736"/>
      <c r="D28" s="729"/>
      <c r="E28" s="729"/>
      <c r="F28" s="729"/>
    </row>
    <row r="29" spans="2:7" ht="25.5">
      <c r="B29" s="729" t="s">
        <v>11</v>
      </c>
      <c r="C29" s="729"/>
      <c r="D29" s="729"/>
      <c r="E29" s="729"/>
      <c r="F29" s="729"/>
      <c r="G29" s="9"/>
    </row>
    <row r="31" spans="2:20" ht="45.75">
      <c r="B31" s="677" t="s">
        <v>118</v>
      </c>
      <c r="C31" s="677"/>
      <c r="D31" s="732"/>
      <c r="E31" s="733"/>
      <c r="F31" s="734"/>
      <c r="G31" s="680" t="s">
        <v>565</v>
      </c>
      <c r="H31" s="680"/>
      <c r="I31" s="680"/>
      <c r="J31" s="680"/>
      <c r="K31" s="680"/>
      <c r="L31" s="680"/>
      <c r="M31" s="680"/>
      <c r="N31" s="680"/>
      <c r="O31" s="680"/>
      <c r="P31" s="680"/>
      <c r="Q31" s="680"/>
      <c r="R31" s="680"/>
      <c r="S31" s="680"/>
      <c r="T31" s="2"/>
    </row>
    <row r="32" spans="2:19" ht="45.75">
      <c r="B32" s="677"/>
      <c r="C32" s="677"/>
      <c r="D32" s="735" t="s">
        <v>800</v>
      </c>
      <c r="E32" s="735"/>
      <c r="F32" s="735"/>
      <c r="G32" s="680" t="s">
        <v>566</v>
      </c>
      <c r="H32" s="680"/>
      <c r="I32" s="680"/>
      <c r="J32" s="680"/>
      <c r="K32" s="680"/>
      <c r="L32" s="680"/>
      <c r="M32" s="680"/>
      <c r="N32" s="680"/>
      <c r="O32" s="680"/>
      <c r="P32" s="680"/>
      <c r="Q32" s="680"/>
      <c r="R32" s="680"/>
      <c r="S32" s="680"/>
    </row>
    <row r="33" spans="2:9" ht="26.25">
      <c r="B33" s="320"/>
      <c r="C33" s="320"/>
      <c r="D33" s="320"/>
      <c r="E33" s="320"/>
      <c r="F33" s="320"/>
      <c r="G33" s="320"/>
      <c r="H33" s="320"/>
      <c r="I33" s="320"/>
    </row>
  </sheetData>
  <sheetProtection/>
  <mergeCells count="18">
    <mergeCell ref="B8:V8"/>
    <mergeCell ref="B10:B11"/>
    <mergeCell ref="C10:C11"/>
    <mergeCell ref="D10:D11"/>
    <mergeCell ref="G10:G11"/>
    <mergeCell ref="M10:M11"/>
    <mergeCell ref="N10:N11"/>
    <mergeCell ref="O10:V10"/>
    <mergeCell ref="H10:H11"/>
    <mergeCell ref="E10:E11"/>
    <mergeCell ref="G31:S31"/>
    <mergeCell ref="G32:S32"/>
    <mergeCell ref="D32:F32"/>
    <mergeCell ref="L10:L11"/>
    <mergeCell ref="I10:I11"/>
    <mergeCell ref="F10:F11"/>
    <mergeCell ref="J10:J11"/>
    <mergeCell ref="K10:K11"/>
  </mergeCells>
  <printOptions/>
  <pageMargins left="0.17" right="0.17" top="0.75" bottom="0.75" header="0.3" footer="0.3"/>
  <pageSetup fitToHeight="1" fitToWidth="1" orientation="landscape" scale="31"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50"/>
  <sheetViews>
    <sheetView zoomScale="55" zoomScaleNormal="55" zoomScalePageLayoutView="0" workbookViewId="0" topLeftCell="A34">
      <selection activeCell="D47" sqref="D47"/>
    </sheetView>
  </sheetViews>
  <sheetFormatPr defaultColWidth="9.140625" defaultRowHeight="12.75"/>
  <cols>
    <col min="1" max="1" width="9.140625" style="2" customWidth="1"/>
    <col min="2" max="2" width="21.7109375" style="2" customWidth="1"/>
    <col min="3" max="3" width="32.57421875" style="44" customWidth="1"/>
    <col min="4" max="4" width="60.57421875" style="2" customWidth="1"/>
    <col min="5" max="7" width="50.7109375" style="2" customWidth="1"/>
    <col min="8" max="16384" width="9.140625" style="2" customWidth="1"/>
  </cols>
  <sheetData>
    <row r="1" spans="2:7" ht="20.25">
      <c r="B1" s="77"/>
      <c r="C1" s="78"/>
      <c r="D1" s="77"/>
      <c r="E1" s="77"/>
      <c r="F1" s="77"/>
      <c r="G1" s="77"/>
    </row>
    <row r="2" spans="2:7" ht="27">
      <c r="B2" s="444" t="s">
        <v>561</v>
      </c>
      <c r="C2" s="445"/>
      <c r="D2" s="446"/>
      <c r="E2" s="446"/>
      <c r="F2" s="446"/>
      <c r="G2" s="446"/>
    </row>
    <row r="3" spans="2:7" ht="33">
      <c r="B3" s="444" t="s">
        <v>562</v>
      </c>
      <c r="C3" s="445"/>
      <c r="D3" s="446"/>
      <c r="E3" s="446"/>
      <c r="F3" s="446"/>
      <c r="G3" s="387" t="s">
        <v>450</v>
      </c>
    </row>
    <row r="4" spans="2:7" ht="27">
      <c r="B4" s="444"/>
      <c r="C4" s="447"/>
      <c r="D4" s="446"/>
      <c r="E4" s="446"/>
      <c r="F4" s="446"/>
      <c r="G4" s="446"/>
    </row>
    <row r="5" spans="2:7" ht="20.25">
      <c r="B5" s="79"/>
      <c r="C5" s="80"/>
      <c r="D5" s="81"/>
      <c r="E5" s="81"/>
      <c r="F5" s="81"/>
      <c r="G5" s="81"/>
    </row>
    <row r="6" spans="2:7" ht="20.25">
      <c r="B6" s="77"/>
      <c r="C6" s="78"/>
      <c r="D6" s="77"/>
      <c r="E6" s="77"/>
      <c r="F6" s="77"/>
      <c r="G6" s="77"/>
    </row>
    <row r="7" spans="2:11" ht="33">
      <c r="B7" s="603" t="s">
        <v>874</v>
      </c>
      <c r="C7" s="603"/>
      <c r="D7" s="603"/>
      <c r="E7" s="603"/>
      <c r="F7" s="603"/>
      <c r="G7" s="603"/>
      <c r="H7" s="1"/>
      <c r="I7" s="1"/>
      <c r="J7" s="1"/>
      <c r="K7" s="1"/>
    </row>
    <row r="8" spans="2:7" ht="20.25">
      <c r="B8" s="77"/>
      <c r="C8" s="78"/>
      <c r="D8" s="77"/>
      <c r="E8" s="77"/>
      <c r="F8" s="77"/>
      <c r="G8" s="77"/>
    </row>
    <row r="9" spans="2:7" ht="20.25">
      <c r="B9" s="77"/>
      <c r="C9" s="78"/>
      <c r="D9" s="77"/>
      <c r="E9" s="77"/>
      <c r="F9" s="77"/>
      <c r="G9" s="77"/>
    </row>
    <row r="10" spans="2:11" ht="20.25">
      <c r="B10" s="79"/>
      <c r="C10" s="80"/>
      <c r="D10" s="79"/>
      <c r="E10" s="79"/>
      <c r="F10" s="79"/>
      <c r="G10" s="79"/>
      <c r="H10" s="1"/>
      <c r="I10" s="1"/>
      <c r="J10" s="1"/>
      <c r="K10" s="1"/>
    </row>
    <row r="11" spans="2:7" ht="20.25">
      <c r="B11" s="77"/>
      <c r="C11" s="78"/>
      <c r="D11" s="77"/>
      <c r="E11" s="77"/>
      <c r="F11" s="77"/>
      <c r="G11" s="77"/>
    </row>
    <row r="12" spans="2:11" s="47" customFormat="1" ht="78" customHeight="1">
      <c r="B12" s="742" t="s">
        <v>875</v>
      </c>
      <c r="C12" s="743" t="s">
        <v>869</v>
      </c>
      <c r="D12" s="742" t="s">
        <v>876</v>
      </c>
      <c r="E12" s="742" t="s">
        <v>877</v>
      </c>
      <c r="F12" s="742" t="s">
        <v>878</v>
      </c>
      <c r="G12" s="742" t="s">
        <v>879</v>
      </c>
      <c r="H12" s="65"/>
      <c r="I12" s="65"/>
      <c r="J12" s="65"/>
      <c r="K12" s="65"/>
    </row>
    <row r="13" spans="2:11" s="47" customFormat="1" ht="26.25" customHeight="1">
      <c r="B13" s="742">
        <v>1</v>
      </c>
      <c r="C13" s="743">
        <v>2</v>
      </c>
      <c r="D13" s="742">
        <v>3</v>
      </c>
      <c r="E13" s="742">
        <v>4</v>
      </c>
      <c r="F13" s="742">
        <v>5</v>
      </c>
      <c r="G13" s="742">
        <v>6</v>
      </c>
      <c r="H13" s="65"/>
      <c r="I13" s="65"/>
      <c r="J13" s="65"/>
      <c r="K13" s="65"/>
    </row>
    <row r="14" spans="2:7" s="47" customFormat="1" ht="34.5" customHeight="1">
      <c r="B14" s="744" t="s">
        <v>719</v>
      </c>
      <c r="C14" s="545" t="s">
        <v>259</v>
      </c>
      <c r="D14" s="448" t="s">
        <v>721</v>
      </c>
      <c r="E14" s="449" t="s">
        <v>722</v>
      </c>
      <c r="F14" s="449"/>
      <c r="G14" s="745">
        <v>100254.03</v>
      </c>
    </row>
    <row r="15" spans="2:7" s="47" customFormat="1" ht="34.5" customHeight="1">
      <c r="B15" s="744"/>
      <c r="C15" s="545" t="s">
        <v>259</v>
      </c>
      <c r="D15" s="448" t="s">
        <v>721</v>
      </c>
      <c r="E15" s="449" t="s">
        <v>723</v>
      </c>
      <c r="F15" s="449"/>
      <c r="G15" s="745">
        <v>50931568.12</v>
      </c>
    </row>
    <row r="16" spans="2:7" s="47" customFormat="1" ht="34.5" customHeight="1">
      <c r="B16" s="744"/>
      <c r="C16" s="545" t="s">
        <v>259</v>
      </c>
      <c r="D16" s="448" t="s">
        <v>721</v>
      </c>
      <c r="E16" s="449" t="s">
        <v>724</v>
      </c>
      <c r="F16" s="449"/>
      <c r="G16" s="745">
        <v>2725452.37</v>
      </c>
    </row>
    <row r="17" spans="2:7" s="47" customFormat="1" ht="52.5">
      <c r="B17" s="744"/>
      <c r="C17" s="545" t="s">
        <v>259</v>
      </c>
      <c r="D17" s="448" t="s">
        <v>721</v>
      </c>
      <c r="E17" s="450" t="s">
        <v>725</v>
      </c>
      <c r="F17" s="449"/>
      <c r="G17" s="745">
        <v>562759.52</v>
      </c>
    </row>
    <row r="18" spans="2:7" s="47" customFormat="1" ht="34.5" customHeight="1">
      <c r="B18" s="746"/>
      <c r="C18" s="747" t="s">
        <v>539</v>
      </c>
      <c r="D18" s="532"/>
      <c r="E18" s="532"/>
      <c r="F18" s="532"/>
      <c r="G18" s="748">
        <f>G14+G15+G16+G17</f>
        <v>54320034.04</v>
      </c>
    </row>
    <row r="19" spans="2:7" s="47" customFormat="1" ht="34.5" customHeight="1">
      <c r="B19" s="749" t="s">
        <v>720</v>
      </c>
      <c r="C19" s="545" t="s">
        <v>259</v>
      </c>
      <c r="D19" s="448" t="s">
        <v>721</v>
      </c>
      <c r="E19" s="449" t="s">
        <v>722</v>
      </c>
      <c r="F19" s="449"/>
      <c r="G19" s="745">
        <v>35995.75</v>
      </c>
    </row>
    <row r="20" spans="2:7" s="47" customFormat="1" ht="34.5" customHeight="1">
      <c r="B20" s="749"/>
      <c r="C20" s="545" t="s">
        <v>259</v>
      </c>
      <c r="D20" s="448" t="s">
        <v>721</v>
      </c>
      <c r="E20" s="449" t="s">
        <v>723</v>
      </c>
      <c r="F20" s="449"/>
      <c r="G20" s="750">
        <f>15834266.19-1081.2</f>
        <v>15833184.99</v>
      </c>
    </row>
    <row r="21" spans="2:7" s="47" customFormat="1" ht="34.5" customHeight="1">
      <c r="B21" s="749"/>
      <c r="C21" s="545" t="s">
        <v>259</v>
      </c>
      <c r="D21" s="448" t="s">
        <v>721</v>
      </c>
      <c r="E21" s="449" t="s">
        <v>724</v>
      </c>
      <c r="F21" s="449"/>
      <c r="G21" s="745">
        <v>3763410.75</v>
      </c>
    </row>
    <row r="22" spans="2:7" s="47" customFormat="1" ht="52.5">
      <c r="B22" s="749"/>
      <c r="C22" s="545" t="s">
        <v>259</v>
      </c>
      <c r="D22" s="448" t="s">
        <v>721</v>
      </c>
      <c r="E22" s="450" t="s">
        <v>725</v>
      </c>
      <c r="F22" s="449"/>
      <c r="G22" s="745">
        <v>18080.77</v>
      </c>
    </row>
    <row r="23" spans="2:7" s="47" customFormat="1" ht="34.5" customHeight="1">
      <c r="B23" s="749"/>
      <c r="C23" s="545" t="s">
        <v>259</v>
      </c>
      <c r="D23" s="448" t="s">
        <v>726</v>
      </c>
      <c r="E23" s="449"/>
      <c r="F23" s="449"/>
      <c r="G23" s="745">
        <v>6521.65</v>
      </c>
    </row>
    <row r="24" spans="2:7" s="47" customFormat="1" ht="34.5" customHeight="1">
      <c r="B24" s="751"/>
      <c r="C24" s="747" t="s">
        <v>539</v>
      </c>
      <c r="D24" s="532"/>
      <c r="E24" s="449"/>
      <c r="F24" s="532"/>
      <c r="G24" s="748">
        <f>SUM(G19:G23)</f>
        <v>19657193.91</v>
      </c>
    </row>
    <row r="25" spans="2:7" s="47" customFormat="1" ht="34.5" customHeight="1">
      <c r="B25" s="749" t="s">
        <v>629</v>
      </c>
      <c r="C25" s="752" t="s">
        <v>259</v>
      </c>
      <c r="D25" s="448" t="s">
        <v>721</v>
      </c>
      <c r="E25" s="449" t="s">
        <v>722</v>
      </c>
      <c r="F25" s="532"/>
      <c r="G25" s="753">
        <v>220778.1</v>
      </c>
    </row>
    <row r="26" spans="2:7" s="47" customFormat="1" ht="34.5" customHeight="1">
      <c r="B26" s="749"/>
      <c r="C26" s="752" t="s">
        <v>259</v>
      </c>
      <c r="D26" s="448" t="s">
        <v>721</v>
      </c>
      <c r="E26" s="449" t="s">
        <v>723</v>
      </c>
      <c r="F26" s="532"/>
      <c r="G26" s="753">
        <v>2813016.62</v>
      </c>
    </row>
    <row r="27" spans="2:7" s="47" customFormat="1" ht="34.5" customHeight="1">
      <c r="B27" s="749"/>
      <c r="C27" s="545" t="s">
        <v>259</v>
      </c>
      <c r="D27" s="448" t="s">
        <v>721</v>
      </c>
      <c r="E27" s="449" t="s">
        <v>724</v>
      </c>
      <c r="F27" s="449"/>
      <c r="G27" s="745">
        <f>478286.95-32865.81</f>
        <v>445421.14</v>
      </c>
    </row>
    <row r="28" spans="2:7" s="47" customFormat="1" ht="49.5" customHeight="1">
      <c r="B28" s="749"/>
      <c r="C28" s="545" t="s">
        <v>259</v>
      </c>
      <c r="D28" s="448" t="s">
        <v>721</v>
      </c>
      <c r="E28" s="533" t="s">
        <v>725</v>
      </c>
      <c r="F28" s="449"/>
      <c r="G28" s="745">
        <v>178577.22</v>
      </c>
    </row>
    <row r="29" spans="2:7" s="47" customFormat="1" ht="34.5" customHeight="1">
      <c r="B29" s="749"/>
      <c r="C29" s="545" t="s">
        <v>259</v>
      </c>
      <c r="D29" s="448" t="s">
        <v>721</v>
      </c>
      <c r="E29" s="449" t="s">
        <v>537</v>
      </c>
      <c r="F29" s="449"/>
      <c r="G29" s="745">
        <v>17969.54</v>
      </c>
    </row>
    <row r="30" spans="2:7" s="47" customFormat="1" ht="34.5" customHeight="1">
      <c r="B30" s="749"/>
      <c r="C30" s="747" t="s">
        <v>539</v>
      </c>
      <c r="D30" s="532"/>
      <c r="E30" s="532"/>
      <c r="F30" s="532"/>
      <c r="G30" s="748">
        <f>+G25+G26+G27+G28+G29</f>
        <v>3675762.6200000006</v>
      </c>
    </row>
    <row r="31" spans="2:7" s="47" customFormat="1" ht="34.5" customHeight="1">
      <c r="B31" s="749" t="s">
        <v>630</v>
      </c>
      <c r="C31" s="545" t="s">
        <v>259</v>
      </c>
      <c r="D31" s="448" t="s">
        <v>721</v>
      </c>
      <c r="E31" s="449" t="s">
        <v>722</v>
      </c>
      <c r="F31" s="449"/>
      <c r="G31" s="745">
        <v>90531.74</v>
      </c>
    </row>
    <row r="32" spans="2:7" s="47" customFormat="1" ht="34.5" customHeight="1">
      <c r="B32" s="749"/>
      <c r="C32" s="545" t="s">
        <v>259</v>
      </c>
      <c r="D32" s="448" t="s">
        <v>721</v>
      </c>
      <c r="E32" s="449" t="s">
        <v>723</v>
      </c>
      <c r="F32" s="449"/>
      <c r="G32" s="745">
        <v>29002480.53</v>
      </c>
    </row>
    <row r="33" spans="2:7" s="47" customFormat="1" ht="34.5" customHeight="1">
      <c r="B33" s="749"/>
      <c r="C33" s="545" t="s">
        <v>259</v>
      </c>
      <c r="D33" s="448" t="s">
        <v>721</v>
      </c>
      <c r="E33" s="449" t="s">
        <v>724</v>
      </c>
      <c r="F33" s="449"/>
      <c r="G33" s="745">
        <v>7676023.52</v>
      </c>
    </row>
    <row r="34" spans="2:7" s="47" customFormat="1" ht="34.5" customHeight="1">
      <c r="B34" s="749"/>
      <c r="C34" s="545" t="s">
        <v>259</v>
      </c>
      <c r="D34" s="448" t="s">
        <v>721</v>
      </c>
      <c r="E34" s="449" t="s">
        <v>528</v>
      </c>
      <c r="F34" s="449"/>
      <c r="G34" s="745">
        <v>12338.57</v>
      </c>
    </row>
    <row r="35" spans="2:7" s="47" customFormat="1" ht="52.5">
      <c r="B35" s="749"/>
      <c r="C35" s="545" t="s">
        <v>259</v>
      </c>
      <c r="D35" s="448" t="s">
        <v>721</v>
      </c>
      <c r="E35" s="533" t="s">
        <v>725</v>
      </c>
      <c r="F35" s="449"/>
      <c r="G35" s="745">
        <v>638537.04</v>
      </c>
    </row>
    <row r="36" spans="2:7" s="47" customFormat="1" ht="34.5" customHeight="1">
      <c r="B36" s="749"/>
      <c r="C36" s="545" t="s">
        <v>259</v>
      </c>
      <c r="D36" s="448" t="s">
        <v>721</v>
      </c>
      <c r="E36" s="449" t="s">
        <v>537</v>
      </c>
      <c r="F36" s="449"/>
      <c r="G36" s="745">
        <v>27311.47</v>
      </c>
    </row>
    <row r="37" spans="2:7" s="47" customFormat="1" ht="34.5" customHeight="1">
      <c r="B37" s="751"/>
      <c r="C37" s="747" t="s">
        <v>539</v>
      </c>
      <c r="D37" s="449"/>
      <c r="E37" s="449"/>
      <c r="F37" s="449"/>
      <c r="G37" s="748">
        <f>G31+G32+G33+G34+G35+G36</f>
        <v>37447222.87</v>
      </c>
    </row>
    <row r="38" spans="2:7" s="47" customFormat="1" ht="34.5" customHeight="1">
      <c r="B38" s="749" t="s">
        <v>631</v>
      </c>
      <c r="C38" s="545" t="s">
        <v>259</v>
      </c>
      <c r="D38" s="449"/>
      <c r="E38" s="449"/>
      <c r="F38" s="449"/>
      <c r="G38" s="449"/>
    </row>
    <row r="39" spans="2:7" s="47" customFormat="1" ht="34.5" customHeight="1">
      <c r="B39" s="749"/>
      <c r="C39" s="545" t="s">
        <v>259</v>
      </c>
      <c r="D39" s="449"/>
      <c r="E39" s="449"/>
      <c r="F39" s="449"/>
      <c r="G39" s="449"/>
    </row>
    <row r="40" spans="2:7" s="47" customFormat="1" ht="34.5" customHeight="1">
      <c r="B40" s="749"/>
      <c r="C40" s="545" t="s">
        <v>259</v>
      </c>
      <c r="D40" s="449"/>
      <c r="E40" s="449"/>
      <c r="F40" s="449"/>
      <c r="G40" s="449"/>
    </row>
    <row r="41" spans="2:7" s="47" customFormat="1" ht="34.5" customHeight="1">
      <c r="B41" s="751"/>
      <c r="C41" s="747" t="s">
        <v>539</v>
      </c>
      <c r="D41" s="532"/>
      <c r="E41" s="532"/>
      <c r="F41" s="532"/>
      <c r="G41" s="754"/>
    </row>
    <row r="42" spans="2:7" s="47" customFormat="1" ht="34.5" customHeight="1">
      <c r="B42" s="755"/>
      <c r="C42" s="756"/>
      <c r="D42" s="757"/>
      <c r="E42" s="757"/>
      <c r="F42" s="757"/>
      <c r="G42" s="757"/>
    </row>
    <row r="43" spans="2:7" s="47" customFormat="1" ht="34.5" customHeight="1">
      <c r="B43" s="755"/>
      <c r="C43" s="756"/>
      <c r="D43" s="757"/>
      <c r="E43" s="757"/>
      <c r="F43" s="757"/>
      <c r="G43" s="757"/>
    </row>
    <row r="44" spans="2:7" s="47" customFormat="1" ht="34.5" customHeight="1">
      <c r="B44" s="755"/>
      <c r="C44" s="756"/>
      <c r="D44" s="757"/>
      <c r="E44" s="757"/>
      <c r="F44" s="757"/>
      <c r="G44" s="757"/>
    </row>
    <row r="45" spans="2:7" s="47" customFormat="1" ht="34.5" customHeight="1">
      <c r="B45" s="755"/>
      <c r="C45" s="756"/>
      <c r="D45" s="757"/>
      <c r="E45" s="757"/>
      <c r="F45" s="757"/>
      <c r="G45" s="757"/>
    </row>
    <row r="46" spans="2:7" s="47" customFormat="1" ht="34.5" customHeight="1">
      <c r="B46" s="755"/>
      <c r="C46" s="756"/>
      <c r="D46" s="757"/>
      <c r="E46" s="757"/>
      <c r="F46" s="757"/>
      <c r="G46" s="757"/>
    </row>
    <row r="47" spans="2:7" s="47" customFormat="1" ht="30" customHeight="1">
      <c r="B47" s="77"/>
      <c r="C47" s="78"/>
      <c r="D47" s="77"/>
      <c r="E47" s="77"/>
      <c r="F47" s="77"/>
      <c r="G47" s="77"/>
    </row>
    <row r="48" spans="2:10" ht="36" customHeight="1">
      <c r="B48" s="552" t="s">
        <v>118</v>
      </c>
      <c r="C48" s="552"/>
      <c r="D48" s="534"/>
      <c r="E48" s="441"/>
      <c r="F48" s="639" t="s">
        <v>727</v>
      </c>
      <c r="G48" s="639"/>
      <c r="H48" s="72"/>
      <c r="I48" s="72"/>
      <c r="J48" s="72"/>
    </row>
    <row r="49" spans="2:7" ht="35.25">
      <c r="B49" s="441"/>
      <c r="C49" s="443"/>
      <c r="D49" s="441"/>
      <c r="E49" s="442" t="s">
        <v>439</v>
      </c>
      <c r="F49" s="639" t="s">
        <v>566</v>
      </c>
      <c r="G49" s="639"/>
    </row>
    <row r="50" spans="2:7" ht="35.25">
      <c r="B50" s="441"/>
      <c r="C50" s="443"/>
      <c r="D50" s="441"/>
      <c r="E50" s="441"/>
      <c r="F50" s="441"/>
      <c r="G50" s="441"/>
    </row>
  </sheetData>
  <sheetProtection/>
  <mergeCells count="8">
    <mergeCell ref="B7:G7"/>
    <mergeCell ref="B14:B18"/>
    <mergeCell ref="B31:B37"/>
    <mergeCell ref="B25:B30"/>
    <mergeCell ref="F48:G48"/>
    <mergeCell ref="F49:G49"/>
    <mergeCell ref="B38:B41"/>
    <mergeCell ref="B19:B24"/>
  </mergeCells>
  <printOptions/>
  <pageMargins left="0.45" right="0.45" top="0.75" bottom="0.75" header="0.3" footer="0.3"/>
  <pageSetup orientation="landscape" scale="45" r:id="rId1"/>
  <ignoredErrors>
    <ignoredError sqref="C38:C40 C27:C29 C36 C14:C17 C19:C23 C31 C34" numberStoredAsText="1"/>
  </ignoredErrors>
</worksheet>
</file>

<file path=xl/worksheets/sheet12.xml><?xml version="1.0" encoding="utf-8"?>
<worksheet xmlns="http://schemas.openxmlformats.org/spreadsheetml/2006/main" xmlns:r="http://schemas.openxmlformats.org/officeDocument/2006/relationships">
  <dimension ref="A1:M82"/>
  <sheetViews>
    <sheetView workbookViewId="0" topLeftCell="A1">
      <selection activeCell="L1" sqref="L1"/>
    </sheetView>
  </sheetViews>
  <sheetFormatPr defaultColWidth="9.140625" defaultRowHeight="12.75"/>
  <cols>
    <col min="1" max="1" width="6.57421875" style="0" customWidth="1"/>
    <col min="2" max="2" width="26.7109375" style="0" customWidth="1"/>
    <col min="3" max="3" width="13.7109375" style="0" customWidth="1"/>
    <col min="4" max="4" width="13.00390625" style="0" customWidth="1"/>
    <col min="5" max="5" width="12.8515625" style="0" customWidth="1"/>
    <col min="6" max="6" width="14.421875" style="0" customWidth="1"/>
    <col min="7" max="17" width="13.7109375" style="0" customWidth="1"/>
  </cols>
  <sheetData>
    <row r="1" spans="1:12" s="451" customFormat="1" ht="20.25">
      <c r="A1" s="1" t="s">
        <v>561</v>
      </c>
      <c r="B1" s="163"/>
      <c r="C1" s="43"/>
      <c r="L1" s="779" t="s">
        <v>449</v>
      </c>
    </row>
    <row r="2" spans="1:3" s="451" customFormat="1" ht="15.75">
      <c r="A2" s="1" t="s">
        <v>562</v>
      </c>
      <c r="B2" s="163"/>
      <c r="C2" s="43"/>
    </row>
    <row r="3" spans="1:12" s="451" customFormat="1" ht="15.75" customHeight="1">
      <c r="A3" s="641" t="s">
        <v>707</v>
      </c>
      <c r="B3" s="641"/>
      <c r="C3" s="641"/>
      <c r="D3" s="641"/>
      <c r="E3" s="641"/>
      <c r="F3" s="641"/>
      <c r="G3" s="641"/>
      <c r="H3" s="641"/>
      <c r="I3" s="641"/>
      <c r="J3" s="641"/>
      <c r="K3" s="641"/>
      <c r="L3" s="641"/>
    </row>
    <row r="4" s="451" customFormat="1" ht="15"/>
    <row r="5" spans="1:7" s="451" customFormat="1" ht="15">
      <c r="A5" s="452"/>
      <c r="B5" s="452"/>
      <c r="C5" s="452"/>
      <c r="D5" s="452"/>
      <c r="E5" s="452"/>
      <c r="F5" s="452"/>
      <c r="G5" s="453" t="s">
        <v>98</v>
      </c>
    </row>
    <row r="6" spans="1:10" s="451" customFormat="1" ht="90.75" customHeight="1">
      <c r="A6" s="300" t="s">
        <v>431</v>
      </c>
      <c r="B6" s="301" t="s">
        <v>551</v>
      </c>
      <c r="C6" s="301" t="s">
        <v>559</v>
      </c>
      <c r="D6" s="301" t="s">
        <v>552</v>
      </c>
      <c r="E6" s="301" t="s">
        <v>553</v>
      </c>
      <c r="F6" s="301" t="s">
        <v>643</v>
      </c>
      <c r="G6" s="301" t="s">
        <v>641</v>
      </c>
      <c r="I6" s="454"/>
      <c r="J6" s="454"/>
    </row>
    <row r="7" spans="1:10" s="451" customFormat="1" ht="105">
      <c r="A7" s="455">
        <v>1</v>
      </c>
      <c r="B7" s="302" t="s">
        <v>633</v>
      </c>
      <c r="C7" s="456" t="s">
        <v>642</v>
      </c>
      <c r="D7" s="457" t="s">
        <v>673</v>
      </c>
      <c r="E7" s="458"/>
      <c r="F7" s="771">
        <v>4014</v>
      </c>
      <c r="G7" s="772"/>
      <c r="H7" s="453"/>
      <c r="I7" s="453"/>
      <c r="J7" s="453"/>
    </row>
    <row r="8" spans="1:10" s="451" customFormat="1" ht="120">
      <c r="A8" s="455">
        <v>2</v>
      </c>
      <c r="B8" s="302" t="s">
        <v>634</v>
      </c>
      <c r="C8" s="456" t="s">
        <v>642</v>
      </c>
      <c r="D8" s="457" t="s">
        <v>674</v>
      </c>
      <c r="E8" s="458"/>
      <c r="F8" s="771">
        <v>37354</v>
      </c>
      <c r="G8" s="772"/>
      <c r="H8" s="453"/>
      <c r="I8" s="453"/>
      <c r="J8" s="453"/>
    </row>
    <row r="9" spans="1:10" s="451" customFormat="1" ht="60">
      <c r="A9" s="455">
        <v>3</v>
      </c>
      <c r="B9" s="302" t="s">
        <v>635</v>
      </c>
      <c r="C9" s="456" t="s">
        <v>642</v>
      </c>
      <c r="D9" s="458"/>
      <c r="E9" s="458"/>
      <c r="F9" s="771">
        <v>26000</v>
      </c>
      <c r="G9" s="761">
        <v>25360</v>
      </c>
      <c r="H9" s="453"/>
      <c r="I9" s="453"/>
      <c r="J9" s="453"/>
    </row>
    <row r="10" spans="1:10" s="451" customFormat="1" ht="60">
      <c r="A10" s="455">
        <v>4</v>
      </c>
      <c r="B10" s="302" t="s">
        <v>636</v>
      </c>
      <c r="C10" s="456" t="s">
        <v>642</v>
      </c>
      <c r="D10" s="458"/>
      <c r="E10" s="458"/>
      <c r="F10" s="771">
        <v>35000</v>
      </c>
      <c r="G10" s="761">
        <v>34850</v>
      </c>
      <c r="H10" s="453"/>
      <c r="I10" s="453"/>
      <c r="J10" s="453"/>
    </row>
    <row r="11" spans="1:10" s="451" customFormat="1" ht="60">
      <c r="A11" s="455">
        <v>5</v>
      </c>
      <c r="B11" s="302" t="s">
        <v>637</v>
      </c>
      <c r="C11" s="456" t="s">
        <v>642</v>
      </c>
      <c r="D11" s="458"/>
      <c r="E11" s="458"/>
      <c r="F11" s="771">
        <v>50000</v>
      </c>
      <c r="G11" s="761">
        <v>49989</v>
      </c>
      <c r="H11" s="453"/>
      <c r="I11" s="453"/>
      <c r="J11" s="453"/>
    </row>
    <row r="12" spans="1:10" s="451" customFormat="1" ht="60">
      <c r="A12" s="455">
        <v>6</v>
      </c>
      <c r="B12" s="302" t="s">
        <v>638</v>
      </c>
      <c r="C12" s="456" t="s">
        <v>642</v>
      </c>
      <c r="D12" s="458"/>
      <c r="E12" s="458"/>
      <c r="F12" s="771">
        <v>18000</v>
      </c>
      <c r="G12" s="761">
        <v>17900</v>
      </c>
      <c r="H12" s="453"/>
      <c r="I12" s="453"/>
      <c r="J12" s="453"/>
    </row>
    <row r="13" spans="1:10" s="451" customFormat="1" ht="60">
      <c r="A13" s="455">
        <v>7</v>
      </c>
      <c r="B13" s="302" t="s">
        <v>639</v>
      </c>
      <c r="C13" s="456" t="s">
        <v>642</v>
      </c>
      <c r="D13" s="458"/>
      <c r="E13" s="458"/>
      <c r="F13" s="771">
        <v>18000</v>
      </c>
      <c r="G13" s="761">
        <v>17960</v>
      </c>
      <c r="H13" s="453"/>
      <c r="I13" s="453"/>
      <c r="J13" s="453"/>
    </row>
    <row r="14" spans="1:10" s="451" customFormat="1" ht="60">
      <c r="A14" s="455">
        <v>8</v>
      </c>
      <c r="B14" s="302" t="s">
        <v>640</v>
      </c>
      <c r="C14" s="456" t="s">
        <v>642</v>
      </c>
      <c r="D14" s="458"/>
      <c r="E14" s="458"/>
      <c r="F14" s="773">
        <v>18000</v>
      </c>
      <c r="G14" s="765">
        <v>17182</v>
      </c>
      <c r="H14" s="453"/>
      <c r="I14" s="453"/>
      <c r="J14" s="453"/>
    </row>
    <row r="15" spans="1:10" s="451" customFormat="1" ht="30">
      <c r="A15" s="455">
        <v>9</v>
      </c>
      <c r="B15" s="302" t="s">
        <v>644</v>
      </c>
      <c r="C15" s="456" t="s">
        <v>656</v>
      </c>
      <c r="D15" s="458"/>
      <c r="E15" s="459"/>
      <c r="F15" s="774">
        <v>18000</v>
      </c>
      <c r="G15" s="775"/>
      <c r="H15" s="453"/>
      <c r="I15" s="453"/>
      <c r="J15" s="453"/>
    </row>
    <row r="16" spans="1:10" s="451" customFormat="1" ht="30">
      <c r="A16" s="455">
        <v>10</v>
      </c>
      <c r="B16" s="302" t="s">
        <v>645</v>
      </c>
      <c r="C16" s="456" t="s">
        <v>656</v>
      </c>
      <c r="D16" s="458"/>
      <c r="E16" s="459"/>
      <c r="F16" s="776">
        <v>3500</v>
      </c>
      <c r="G16" s="765">
        <v>2968</v>
      </c>
      <c r="H16" s="453"/>
      <c r="I16" s="453"/>
      <c r="J16" s="453"/>
    </row>
    <row r="17" spans="1:10" s="451" customFormat="1" ht="30">
      <c r="A17" s="455">
        <v>11</v>
      </c>
      <c r="B17" s="302" t="s">
        <v>646</v>
      </c>
      <c r="C17" s="456" t="s">
        <v>656</v>
      </c>
      <c r="D17" s="458"/>
      <c r="E17" s="459"/>
      <c r="F17" s="774">
        <v>4000</v>
      </c>
      <c r="G17" s="761">
        <v>3904</v>
      </c>
      <c r="H17" s="453"/>
      <c r="I17" s="453"/>
      <c r="J17" s="453"/>
    </row>
    <row r="18" spans="1:10" s="451" customFormat="1" ht="30">
      <c r="A18" s="455">
        <v>12</v>
      </c>
      <c r="B18" s="302" t="s">
        <v>647</v>
      </c>
      <c r="C18" s="456" t="s">
        <v>656</v>
      </c>
      <c r="D18" s="458"/>
      <c r="E18" s="459"/>
      <c r="F18" s="774">
        <v>34000</v>
      </c>
      <c r="G18" s="761">
        <v>18271</v>
      </c>
      <c r="H18" s="453"/>
      <c r="I18" s="453"/>
      <c r="J18" s="453"/>
    </row>
    <row r="19" spans="1:10" s="451" customFormat="1" ht="30">
      <c r="A19" s="455">
        <v>13</v>
      </c>
      <c r="B19" s="302" t="s">
        <v>648</v>
      </c>
      <c r="C19" s="456" t="s">
        <v>656</v>
      </c>
      <c r="D19" s="458"/>
      <c r="E19" s="459"/>
      <c r="F19" s="761">
        <v>2000</v>
      </c>
      <c r="G19" s="775"/>
      <c r="H19" s="453"/>
      <c r="I19" s="453"/>
      <c r="J19" s="453"/>
    </row>
    <row r="20" spans="1:10" s="451" customFormat="1" ht="30">
      <c r="A20" s="455">
        <v>14</v>
      </c>
      <c r="B20" s="302" t="s">
        <v>649</v>
      </c>
      <c r="C20" s="456" t="s">
        <v>656</v>
      </c>
      <c r="D20" s="458"/>
      <c r="E20" s="459"/>
      <c r="F20" s="761">
        <v>20000</v>
      </c>
      <c r="G20" s="761">
        <v>19960</v>
      </c>
      <c r="H20" s="453"/>
      <c r="I20" s="453"/>
      <c r="J20" s="453"/>
    </row>
    <row r="21" spans="1:10" s="451" customFormat="1" ht="30">
      <c r="A21" s="455">
        <v>15</v>
      </c>
      <c r="B21" s="302" t="s">
        <v>650</v>
      </c>
      <c r="C21" s="456" t="s">
        <v>656</v>
      </c>
      <c r="D21" s="458"/>
      <c r="E21" s="459"/>
      <c r="F21" s="761">
        <v>2990</v>
      </c>
      <c r="G21" s="761">
        <v>2987</v>
      </c>
      <c r="H21" s="453"/>
      <c r="I21" s="453"/>
      <c r="J21" s="453"/>
    </row>
    <row r="22" spans="1:10" s="451" customFormat="1" ht="45">
      <c r="A22" s="455">
        <v>16</v>
      </c>
      <c r="B22" s="302" t="s">
        <v>651</v>
      </c>
      <c r="C22" s="456" t="s">
        <v>656</v>
      </c>
      <c r="D22" s="458"/>
      <c r="E22" s="459"/>
      <c r="F22" s="761">
        <v>1500</v>
      </c>
      <c r="G22" s="761">
        <v>1500</v>
      </c>
      <c r="H22" s="453"/>
      <c r="I22" s="453"/>
      <c r="J22" s="453"/>
    </row>
    <row r="23" spans="1:10" s="451" customFormat="1" ht="45">
      <c r="A23" s="455">
        <v>17</v>
      </c>
      <c r="B23" s="302" t="s">
        <v>652</v>
      </c>
      <c r="C23" s="456" t="s">
        <v>656</v>
      </c>
      <c r="D23" s="458"/>
      <c r="E23" s="459"/>
      <c r="F23" s="777">
        <v>7000</v>
      </c>
      <c r="G23" s="761">
        <v>6940</v>
      </c>
      <c r="H23" s="453"/>
      <c r="I23" s="453"/>
      <c r="J23" s="453"/>
    </row>
    <row r="24" spans="1:10" s="451" customFormat="1" ht="30">
      <c r="A24" s="455">
        <v>18</v>
      </c>
      <c r="B24" s="302" t="s">
        <v>653</v>
      </c>
      <c r="C24" s="456" t="s">
        <v>656</v>
      </c>
      <c r="D24" s="458"/>
      <c r="E24" s="459"/>
      <c r="F24" s="777">
        <v>18000</v>
      </c>
      <c r="G24" s="775"/>
      <c r="H24" s="453"/>
      <c r="I24" s="453"/>
      <c r="J24" s="453"/>
    </row>
    <row r="25" spans="1:10" s="451" customFormat="1" ht="45">
      <c r="A25" s="455">
        <v>19</v>
      </c>
      <c r="B25" s="302" t="s">
        <v>654</v>
      </c>
      <c r="C25" s="456" t="s">
        <v>656</v>
      </c>
      <c r="D25" s="458"/>
      <c r="E25" s="459"/>
      <c r="F25" s="777">
        <v>4800</v>
      </c>
      <c r="G25" s="761">
        <v>4772</v>
      </c>
      <c r="H25" s="453"/>
      <c r="I25" s="453"/>
      <c r="J25" s="453"/>
    </row>
    <row r="26" spans="1:10" s="451" customFormat="1" ht="30">
      <c r="A26" s="455">
        <v>20</v>
      </c>
      <c r="B26" s="302" t="s">
        <v>655</v>
      </c>
      <c r="C26" s="456" t="s">
        <v>656</v>
      </c>
      <c r="D26" s="458"/>
      <c r="E26" s="459"/>
      <c r="F26" s="777">
        <v>3000</v>
      </c>
      <c r="G26" s="775"/>
      <c r="H26" s="453"/>
      <c r="I26" s="453"/>
      <c r="J26" s="453"/>
    </row>
    <row r="27" spans="1:10" s="451" customFormat="1" ht="30">
      <c r="A27" s="460">
        <v>21</v>
      </c>
      <c r="B27" s="302" t="s">
        <v>657</v>
      </c>
      <c r="C27" s="461" t="s">
        <v>656</v>
      </c>
      <c r="D27" s="458"/>
      <c r="E27" s="459"/>
      <c r="F27" s="774">
        <v>40</v>
      </c>
      <c r="G27" s="775" t="s">
        <v>672</v>
      </c>
      <c r="H27" s="453"/>
      <c r="I27" s="453"/>
      <c r="J27" s="453"/>
    </row>
    <row r="28" spans="1:10" s="451" customFormat="1" ht="30">
      <c r="A28" s="460">
        <v>22</v>
      </c>
      <c r="B28" s="302" t="s">
        <v>658</v>
      </c>
      <c r="C28" s="461" t="s">
        <v>656</v>
      </c>
      <c r="D28" s="458"/>
      <c r="E28" s="459"/>
      <c r="F28" s="774">
        <v>235</v>
      </c>
      <c r="G28" s="761">
        <v>235</v>
      </c>
      <c r="H28" s="453"/>
      <c r="I28" s="453"/>
      <c r="J28" s="453"/>
    </row>
    <row r="29" spans="1:10" s="451" customFormat="1" ht="30">
      <c r="A29" s="460">
        <v>23</v>
      </c>
      <c r="B29" s="302" t="s">
        <v>659</v>
      </c>
      <c r="C29" s="461" t="s">
        <v>656</v>
      </c>
      <c r="D29" s="458"/>
      <c r="E29" s="459"/>
      <c r="F29" s="774">
        <v>200</v>
      </c>
      <c r="G29" s="761">
        <v>195</v>
      </c>
      <c r="H29" s="453"/>
      <c r="I29" s="453"/>
      <c r="J29" s="453"/>
    </row>
    <row r="30" spans="1:10" s="451" customFormat="1" ht="30">
      <c r="A30" s="460">
        <v>24</v>
      </c>
      <c r="B30" s="302" t="s">
        <v>660</v>
      </c>
      <c r="C30" s="461" t="s">
        <v>656</v>
      </c>
      <c r="D30" s="458"/>
      <c r="E30" s="459"/>
      <c r="F30" s="774">
        <v>200</v>
      </c>
      <c r="G30" s="761">
        <v>125</v>
      </c>
      <c r="H30" s="453"/>
      <c r="I30" s="453"/>
      <c r="J30" s="453"/>
    </row>
    <row r="31" spans="1:10" s="451" customFormat="1" ht="30">
      <c r="A31" s="460">
        <v>25</v>
      </c>
      <c r="B31" s="302" t="s">
        <v>661</v>
      </c>
      <c r="C31" s="461" t="s">
        <v>656</v>
      </c>
      <c r="D31" s="458"/>
      <c r="E31" s="459"/>
      <c r="F31" s="774">
        <v>200</v>
      </c>
      <c r="G31" s="761" t="s">
        <v>672</v>
      </c>
      <c r="H31" s="453"/>
      <c r="I31" s="453"/>
      <c r="J31" s="453"/>
    </row>
    <row r="32" spans="1:10" s="451" customFormat="1" ht="30">
      <c r="A32" s="460">
        <v>26</v>
      </c>
      <c r="B32" s="302" t="s">
        <v>662</v>
      </c>
      <c r="C32" s="461" t="s">
        <v>656</v>
      </c>
      <c r="D32" s="458"/>
      <c r="E32" s="459"/>
      <c r="F32" s="774">
        <v>30</v>
      </c>
      <c r="G32" s="761" t="s">
        <v>672</v>
      </c>
      <c r="H32" s="453"/>
      <c r="I32" s="453"/>
      <c r="J32" s="453"/>
    </row>
    <row r="33" spans="1:10" s="451" customFormat="1" ht="30">
      <c r="A33" s="460">
        <v>27</v>
      </c>
      <c r="B33" s="302" t="s">
        <v>663</v>
      </c>
      <c r="C33" s="461" t="s">
        <v>656</v>
      </c>
      <c r="D33" s="458"/>
      <c r="E33" s="459"/>
      <c r="F33" s="774">
        <v>50</v>
      </c>
      <c r="G33" s="761" t="s">
        <v>672</v>
      </c>
      <c r="H33" s="453"/>
      <c r="I33" s="453"/>
      <c r="J33" s="453"/>
    </row>
    <row r="34" spans="1:10" s="451" customFormat="1" ht="30">
      <c r="A34" s="460">
        <v>28</v>
      </c>
      <c r="B34" s="302" t="s">
        <v>664</v>
      </c>
      <c r="C34" s="461" t="s">
        <v>656</v>
      </c>
      <c r="D34" s="458"/>
      <c r="E34" s="459"/>
      <c r="F34" s="774">
        <v>150</v>
      </c>
      <c r="G34" s="761">
        <v>148</v>
      </c>
      <c r="H34" s="453"/>
      <c r="I34" s="453"/>
      <c r="J34" s="453"/>
    </row>
    <row r="35" spans="1:10" s="451" customFormat="1" ht="30">
      <c r="A35" s="460">
        <v>29</v>
      </c>
      <c r="B35" s="302" t="s">
        <v>665</v>
      </c>
      <c r="C35" s="461" t="s">
        <v>656</v>
      </c>
      <c r="D35" s="458"/>
      <c r="E35" s="459"/>
      <c r="F35" s="774">
        <v>399</v>
      </c>
      <c r="G35" s="761" t="s">
        <v>672</v>
      </c>
      <c r="H35" s="453"/>
      <c r="I35" s="453"/>
      <c r="J35" s="453"/>
    </row>
    <row r="36" spans="1:10" s="451" customFormat="1" ht="30">
      <c r="A36" s="460">
        <v>30</v>
      </c>
      <c r="B36" s="302" t="s">
        <v>666</v>
      </c>
      <c r="C36" s="461" t="s">
        <v>656</v>
      </c>
      <c r="D36" s="458"/>
      <c r="E36" s="459"/>
      <c r="F36" s="774">
        <v>399</v>
      </c>
      <c r="G36" s="761" t="s">
        <v>672</v>
      </c>
      <c r="H36" s="453"/>
      <c r="I36" s="453"/>
      <c r="J36" s="453"/>
    </row>
    <row r="37" spans="1:10" s="451" customFormat="1" ht="30">
      <c r="A37" s="460">
        <v>31</v>
      </c>
      <c r="B37" s="302" t="s">
        <v>667</v>
      </c>
      <c r="C37" s="461" t="s">
        <v>656</v>
      </c>
      <c r="D37" s="458"/>
      <c r="E37" s="459"/>
      <c r="F37" s="774">
        <v>399</v>
      </c>
      <c r="G37" s="761">
        <v>379</v>
      </c>
      <c r="H37" s="453"/>
      <c r="I37" s="453"/>
      <c r="J37" s="453"/>
    </row>
    <row r="38" spans="1:10" s="451" customFormat="1" ht="30">
      <c r="A38" s="460">
        <v>32</v>
      </c>
      <c r="B38" s="302" t="s">
        <v>668</v>
      </c>
      <c r="C38" s="461" t="s">
        <v>656</v>
      </c>
      <c r="D38" s="458"/>
      <c r="E38" s="459"/>
      <c r="F38" s="774">
        <v>300</v>
      </c>
      <c r="G38" s="761" t="s">
        <v>672</v>
      </c>
      <c r="H38" s="453"/>
      <c r="I38" s="453"/>
      <c r="J38" s="453"/>
    </row>
    <row r="39" spans="1:10" s="451" customFormat="1" ht="30">
      <c r="A39" s="460">
        <v>33</v>
      </c>
      <c r="B39" s="302" t="s">
        <v>669</v>
      </c>
      <c r="C39" s="461" t="s">
        <v>656</v>
      </c>
      <c r="D39" s="458"/>
      <c r="E39" s="459"/>
      <c r="F39" s="774">
        <v>399</v>
      </c>
      <c r="G39" s="761">
        <v>385</v>
      </c>
      <c r="H39" s="453"/>
      <c r="I39" s="453"/>
      <c r="J39" s="453"/>
    </row>
    <row r="40" spans="1:10" s="451" customFormat="1" ht="30">
      <c r="A40" s="460">
        <v>34</v>
      </c>
      <c r="B40" s="302" t="s">
        <v>670</v>
      </c>
      <c r="C40" s="461" t="s">
        <v>656</v>
      </c>
      <c r="D40" s="458"/>
      <c r="E40" s="459"/>
      <c r="F40" s="774">
        <v>390</v>
      </c>
      <c r="G40" s="761">
        <v>379</v>
      </c>
      <c r="H40" s="453"/>
      <c r="I40" s="453"/>
      <c r="J40" s="453"/>
    </row>
    <row r="41" spans="1:10" s="451" customFormat="1" ht="30">
      <c r="A41" s="460">
        <v>35</v>
      </c>
      <c r="B41" s="302" t="s">
        <v>671</v>
      </c>
      <c r="C41" s="461" t="s">
        <v>656</v>
      </c>
      <c r="D41" s="458"/>
      <c r="E41" s="459"/>
      <c r="F41" s="774">
        <v>50</v>
      </c>
      <c r="G41" s="761">
        <v>28</v>
      </c>
      <c r="H41" s="453"/>
      <c r="I41" s="453"/>
      <c r="J41" s="453"/>
    </row>
    <row r="42" spans="1:10" s="451" customFormat="1" ht="15.75">
      <c r="A42" s="646" t="s">
        <v>554</v>
      </c>
      <c r="B42" s="647"/>
      <c r="C42" s="462"/>
      <c r="D42" s="462"/>
      <c r="E42" s="463"/>
      <c r="F42" s="778">
        <f>SUM(F7:F41)</f>
        <v>328599</v>
      </c>
      <c r="G42" s="778">
        <f>SUM(G7:G41)</f>
        <v>226417</v>
      </c>
      <c r="H42" s="452"/>
      <c r="I42" s="452"/>
      <c r="J42" s="452"/>
    </row>
    <row r="43" spans="1:10" s="451" customFormat="1" ht="15">
      <c r="A43" s="453"/>
      <c r="B43" s="453"/>
      <c r="C43" s="464"/>
      <c r="D43" s="464"/>
      <c r="E43" s="465"/>
      <c r="F43" s="465"/>
      <c r="G43" s="465"/>
      <c r="H43" s="452"/>
      <c r="I43" s="452"/>
      <c r="J43" s="452"/>
    </row>
    <row r="44" spans="1:10" s="451" customFormat="1" ht="15.75">
      <c r="A44" s="466" t="s">
        <v>560</v>
      </c>
      <c r="B44" s="453"/>
      <c r="C44" s="464"/>
      <c r="D44" s="464"/>
      <c r="E44" s="465"/>
      <c r="F44" s="465"/>
      <c r="G44" s="465"/>
      <c r="H44" s="452"/>
      <c r="I44" s="452"/>
      <c r="J44" s="452"/>
    </row>
    <row r="45" spans="1:13" s="451" customFormat="1" ht="15">
      <c r="A45" s="452"/>
      <c r="B45" s="452"/>
      <c r="C45" s="452"/>
      <c r="D45" s="452"/>
      <c r="E45" s="452"/>
      <c r="F45" s="452"/>
      <c r="G45" s="452"/>
      <c r="H45" s="452"/>
      <c r="I45" s="452"/>
      <c r="M45" s="453" t="s">
        <v>98</v>
      </c>
    </row>
    <row r="46" spans="1:13" s="451" customFormat="1" ht="15">
      <c r="A46" s="643" t="s">
        <v>431</v>
      </c>
      <c r="B46" s="645" t="s">
        <v>551</v>
      </c>
      <c r="C46" s="648" t="s">
        <v>559</v>
      </c>
      <c r="D46" s="650" t="s">
        <v>675</v>
      </c>
      <c r="E46" s="651"/>
      <c r="F46" s="642" t="s">
        <v>711</v>
      </c>
      <c r="G46" s="642"/>
      <c r="H46" s="642" t="s">
        <v>712</v>
      </c>
      <c r="I46" s="642"/>
      <c r="J46" s="642" t="s">
        <v>713</v>
      </c>
      <c r="K46" s="642"/>
      <c r="L46" s="642" t="s">
        <v>714</v>
      </c>
      <c r="M46" s="642"/>
    </row>
    <row r="47" spans="1:13" s="451" customFormat="1" ht="22.5" customHeight="1">
      <c r="A47" s="644"/>
      <c r="B47" s="645"/>
      <c r="C47" s="649"/>
      <c r="D47" s="652"/>
      <c r="E47" s="653"/>
      <c r="F47" s="304" t="s">
        <v>556</v>
      </c>
      <c r="G47" s="301" t="s">
        <v>555</v>
      </c>
      <c r="H47" s="304" t="s">
        <v>556</v>
      </c>
      <c r="I47" s="301" t="s">
        <v>555</v>
      </c>
      <c r="J47" s="304" t="s">
        <v>556</v>
      </c>
      <c r="K47" s="301" t="s">
        <v>555</v>
      </c>
      <c r="L47" s="304" t="s">
        <v>556</v>
      </c>
      <c r="M47" s="301" t="s">
        <v>555</v>
      </c>
    </row>
    <row r="48" spans="1:13" s="451" customFormat="1" ht="24.75">
      <c r="A48" s="467">
        <v>1</v>
      </c>
      <c r="B48" s="303" t="s">
        <v>676</v>
      </c>
      <c r="C48" s="309" t="s">
        <v>656</v>
      </c>
      <c r="D48" s="758">
        <v>3200</v>
      </c>
      <c r="E48" s="759"/>
      <c r="F48" s="519">
        <v>3200</v>
      </c>
      <c r="G48" s="760">
        <v>3200</v>
      </c>
      <c r="H48" s="761"/>
      <c r="I48" s="761"/>
      <c r="J48" s="761"/>
      <c r="K48" s="762"/>
      <c r="L48" s="761">
        <v>3200</v>
      </c>
      <c r="M48" s="761">
        <v>3200</v>
      </c>
    </row>
    <row r="49" spans="1:13" s="451" customFormat="1" ht="24.75">
      <c r="A49" s="467">
        <v>2</v>
      </c>
      <c r="B49" s="303" t="s">
        <v>677</v>
      </c>
      <c r="C49" s="309" t="s">
        <v>656</v>
      </c>
      <c r="D49" s="758">
        <v>600</v>
      </c>
      <c r="E49" s="759"/>
      <c r="F49" s="762"/>
      <c r="G49" s="763"/>
      <c r="H49" s="761">
        <v>600</v>
      </c>
      <c r="I49" s="761"/>
      <c r="J49" s="761"/>
      <c r="K49" s="762"/>
      <c r="L49" s="761">
        <v>600</v>
      </c>
      <c r="M49" s="761"/>
    </row>
    <row r="50" spans="1:13" s="451" customFormat="1" ht="24.75">
      <c r="A50" s="467">
        <v>3</v>
      </c>
      <c r="B50" s="303" t="s">
        <v>678</v>
      </c>
      <c r="C50" s="309" t="s">
        <v>656</v>
      </c>
      <c r="D50" s="758">
        <v>1000</v>
      </c>
      <c r="E50" s="759"/>
      <c r="F50" s="762"/>
      <c r="G50" s="763"/>
      <c r="H50" s="761"/>
      <c r="I50" s="761"/>
      <c r="J50" s="761">
        <v>1000</v>
      </c>
      <c r="K50" s="762"/>
      <c r="L50" s="761">
        <v>1000</v>
      </c>
      <c r="M50" s="761"/>
    </row>
    <row r="51" spans="1:13" s="451" customFormat="1" ht="24.75">
      <c r="A51" s="467">
        <v>4</v>
      </c>
      <c r="B51" s="303" t="s">
        <v>705</v>
      </c>
      <c r="C51" s="309" t="s">
        <v>656</v>
      </c>
      <c r="D51" s="758">
        <v>10000</v>
      </c>
      <c r="E51" s="759"/>
      <c r="F51" s="762"/>
      <c r="G51" s="763"/>
      <c r="H51" s="761"/>
      <c r="I51" s="761"/>
      <c r="J51" s="761"/>
      <c r="K51" s="762"/>
      <c r="L51" s="761">
        <v>10000</v>
      </c>
      <c r="M51" s="761"/>
    </row>
    <row r="52" spans="1:13" s="451" customFormat="1" ht="24.75">
      <c r="A52" s="467">
        <v>5</v>
      </c>
      <c r="B52" s="303" t="s">
        <v>679</v>
      </c>
      <c r="C52" s="309" t="s">
        <v>656</v>
      </c>
      <c r="D52" s="758">
        <v>2000</v>
      </c>
      <c r="E52" s="759"/>
      <c r="F52" s="762"/>
      <c r="G52" s="763"/>
      <c r="H52" s="761"/>
      <c r="I52" s="761"/>
      <c r="J52" s="761"/>
      <c r="K52" s="762"/>
      <c r="L52" s="761">
        <v>2000</v>
      </c>
      <c r="M52" s="761"/>
    </row>
    <row r="53" spans="1:13" s="451" customFormat="1" ht="24.75">
      <c r="A53" s="467">
        <v>6</v>
      </c>
      <c r="B53" s="303" t="s">
        <v>680</v>
      </c>
      <c r="C53" s="309" t="s">
        <v>656</v>
      </c>
      <c r="D53" s="758">
        <v>4990</v>
      </c>
      <c r="E53" s="759"/>
      <c r="F53" s="762"/>
      <c r="G53" s="763"/>
      <c r="H53" s="761">
        <v>4990</v>
      </c>
      <c r="I53" s="761">
        <v>4699</v>
      </c>
      <c r="J53" s="761"/>
      <c r="K53" s="762"/>
      <c r="L53" s="761">
        <v>4990</v>
      </c>
      <c r="M53" s="761">
        <f>I53</f>
        <v>4699</v>
      </c>
    </row>
    <row r="54" spans="1:13" s="451" customFormat="1" ht="36.75">
      <c r="A54" s="467">
        <v>7</v>
      </c>
      <c r="B54" s="303" t="s">
        <v>681</v>
      </c>
      <c r="C54" s="309" t="s">
        <v>656</v>
      </c>
      <c r="D54" s="758">
        <v>4990</v>
      </c>
      <c r="E54" s="759"/>
      <c r="F54" s="762"/>
      <c r="G54" s="763"/>
      <c r="H54" s="761">
        <v>4990</v>
      </c>
      <c r="I54" s="761">
        <v>4714</v>
      </c>
      <c r="J54" s="761"/>
      <c r="K54" s="762"/>
      <c r="L54" s="761">
        <v>4990</v>
      </c>
      <c r="M54" s="761">
        <f>I54</f>
        <v>4714</v>
      </c>
    </row>
    <row r="55" spans="1:13" s="451" customFormat="1" ht="24.75">
      <c r="A55" s="467">
        <v>8</v>
      </c>
      <c r="B55" s="303" t="s">
        <v>682</v>
      </c>
      <c r="C55" s="309" t="s">
        <v>656</v>
      </c>
      <c r="D55" s="758">
        <v>18000</v>
      </c>
      <c r="E55" s="759"/>
      <c r="F55" s="762"/>
      <c r="G55" s="763"/>
      <c r="H55" s="761"/>
      <c r="I55" s="761"/>
      <c r="J55" s="761">
        <v>18000</v>
      </c>
      <c r="K55" s="762"/>
      <c r="L55" s="761">
        <v>18000</v>
      </c>
      <c r="M55" s="761"/>
    </row>
    <row r="56" spans="1:13" s="451" customFormat="1" ht="24.75">
      <c r="A56" s="467">
        <v>9</v>
      </c>
      <c r="B56" s="303" t="s">
        <v>683</v>
      </c>
      <c r="C56" s="309" t="s">
        <v>656</v>
      </c>
      <c r="D56" s="758">
        <v>8000</v>
      </c>
      <c r="E56" s="759"/>
      <c r="F56" s="762"/>
      <c r="G56" s="763"/>
      <c r="H56" s="761">
        <v>8000</v>
      </c>
      <c r="I56" s="761">
        <v>7626</v>
      </c>
      <c r="J56" s="761"/>
      <c r="K56" s="762"/>
      <c r="L56" s="761">
        <v>8000</v>
      </c>
      <c r="M56" s="761">
        <f>I56</f>
        <v>7626</v>
      </c>
    </row>
    <row r="57" spans="1:13" s="451" customFormat="1" ht="24.75">
      <c r="A57" s="467">
        <v>10</v>
      </c>
      <c r="B57" s="303" t="s">
        <v>684</v>
      </c>
      <c r="C57" s="309" t="s">
        <v>656</v>
      </c>
      <c r="D57" s="758">
        <v>24000</v>
      </c>
      <c r="E57" s="759"/>
      <c r="F57" s="762"/>
      <c r="G57" s="763"/>
      <c r="H57" s="761"/>
      <c r="I57" s="761"/>
      <c r="J57" s="761">
        <v>24000</v>
      </c>
      <c r="K57" s="762"/>
      <c r="L57" s="761">
        <v>24000</v>
      </c>
      <c r="M57" s="761"/>
    </row>
    <row r="58" spans="1:13" s="451" customFormat="1" ht="24.75">
      <c r="A58" s="467">
        <v>11</v>
      </c>
      <c r="B58" s="305" t="s">
        <v>685</v>
      </c>
      <c r="C58" s="307" t="s">
        <v>656</v>
      </c>
      <c r="D58" s="758">
        <v>3500</v>
      </c>
      <c r="E58" s="759"/>
      <c r="F58" s="761"/>
      <c r="G58" s="764"/>
      <c r="H58" s="761">
        <v>3500</v>
      </c>
      <c r="I58" s="761"/>
      <c r="J58" s="761"/>
      <c r="K58" s="762"/>
      <c r="L58" s="761">
        <v>3500</v>
      </c>
      <c r="M58" s="761"/>
    </row>
    <row r="59" spans="1:13" s="451" customFormat="1" ht="48.75">
      <c r="A59" s="467">
        <v>12</v>
      </c>
      <c r="B59" s="305" t="s">
        <v>686</v>
      </c>
      <c r="C59" s="307" t="s">
        <v>656</v>
      </c>
      <c r="D59" s="758">
        <v>1000</v>
      </c>
      <c r="E59" s="759"/>
      <c r="F59" s="761">
        <v>1000</v>
      </c>
      <c r="G59" s="764"/>
      <c r="H59" s="761"/>
      <c r="I59" s="761"/>
      <c r="J59" s="761"/>
      <c r="K59" s="762"/>
      <c r="L59" s="761">
        <v>1000</v>
      </c>
      <c r="M59" s="761"/>
    </row>
    <row r="60" spans="1:13" s="451" customFormat="1" ht="24.75">
      <c r="A60" s="467">
        <v>13</v>
      </c>
      <c r="B60" s="305" t="s">
        <v>687</v>
      </c>
      <c r="C60" s="307" t="s">
        <v>656</v>
      </c>
      <c r="D60" s="758">
        <v>2500</v>
      </c>
      <c r="E60" s="759"/>
      <c r="F60" s="761">
        <v>2500</v>
      </c>
      <c r="G60" s="764"/>
      <c r="H60" s="761"/>
      <c r="I60" s="761"/>
      <c r="J60" s="761"/>
      <c r="K60" s="762"/>
      <c r="L60" s="761">
        <v>2500</v>
      </c>
      <c r="M60" s="761"/>
    </row>
    <row r="61" spans="1:13" s="451" customFormat="1" ht="24.75">
      <c r="A61" s="467">
        <v>14</v>
      </c>
      <c r="B61" s="305" t="s">
        <v>688</v>
      </c>
      <c r="C61" s="307" t="s">
        <v>656</v>
      </c>
      <c r="D61" s="758">
        <v>1000</v>
      </c>
      <c r="E61" s="759"/>
      <c r="F61" s="761">
        <v>1000</v>
      </c>
      <c r="G61" s="764"/>
      <c r="H61" s="761"/>
      <c r="I61" s="761">
        <v>980</v>
      </c>
      <c r="J61" s="761"/>
      <c r="K61" s="762"/>
      <c r="L61" s="761">
        <v>1000</v>
      </c>
      <c r="M61" s="761">
        <f>I61</f>
        <v>980</v>
      </c>
    </row>
    <row r="62" spans="1:13" s="451" customFormat="1" ht="24.75">
      <c r="A62" s="467">
        <v>15</v>
      </c>
      <c r="B62" s="305" t="s">
        <v>689</v>
      </c>
      <c r="C62" s="307" t="s">
        <v>656</v>
      </c>
      <c r="D62" s="758">
        <v>4990</v>
      </c>
      <c r="E62" s="759"/>
      <c r="F62" s="761"/>
      <c r="G62" s="764"/>
      <c r="H62" s="761"/>
      <c r="I62" s="761">
        <v>4892</v>
      </c>
      <c r="J62" s="761">
        <v>4990</v>
      </c>
      <c r="K62" s="762"/>
      <c r="L62" s="761">
        <v>4990</v>
      </c>
      <c r="M62" s="761">
        <f>I62</f>
        <v>4892</v>
      </c>
    </row>
    <row r="63" spans="1:13" s="451" customFormat="1" ht="36.75" customHeight="1">
      <c r="A63" s="467">
        <v>16</v>
      </c>
      <c r="B63" s="305" t="s">
        <v>690</v>
      </c>
      <c r="C63" s="307" t="s">
        <v>656</v>
      </c>
      <c r="D63" s="758">
        <v>4000</v>
      </c>
      <c r="E63" s="759"/>
      <c r="F63" s="761"/>
      <c r="G63" s="764"/>
      <c r="H63" s="761"/>
      <c r="I63" s="761"/>
      <c r="J63" s="761">
        <v>4000</v>
      </c>
      <c r="K63" s="762"/>
      <c r="L63" s="761">
        <v>4000</v>
      </c>
      <c r="M63" s="761"/>
    </row>
    <row r="64" spans="1:13" s="451" customFormat="1" ht="24.75">
      <c r="A64" s="467">
        <v>17</v>
      </c>
      <c r="B64" s="306" t="s">
        <v>691</v>
      </c>
      <c r="C64" s="307" t="s">
        <v>656</v>
      </c>
      <c r="D64" s="758">
        <v>499</v>
      </c>
      <c r="E64" s="759"/>
      <c r="F64" s="761">
        <v>499</v>
      </c>
      <c r="G64" s="764"/>
      <c r="H64" s="761"/>
      <c r="I64" s="761">
        <v>381</v>
      </c>
      <c r="J64" s="761"/>
      <c r="K64" s="762"/>
      <c r="L64" s="761">
        <v>499</v>
      </c>
      <c r="M64" s="761">
        <f>I64</f>
        <v>381</v>
      </c>
    </row>
    <row r="65" spans="1:13" s="451" customFormat="1" ht="24.75">
      <c r="A65" s="467">
        <v>18</v>
      </c>
      <c r="B65" s="306" t="s">
        <v>692</v>
      </c>
      <c r="C65" s="307" t="s">
        <v>656</v>
      </c>
      <c r="D65" s="758">
        <v>200</v>
      </c>
      <c r="E65" s="759"/>
      <c r="F65" s="761">
        <v>200</v>
      </c>
      <c r="G65" s="764"/>
      <c r="H65" s="761"/>
      <c r="I65" s="761"/>
      <c r="J65" s="761"/>
      <c r="K65" s="762"/>
      <c r="L65" s="761">
        <v>200</v>
      </c>
      <c r="M65" s="761"/>
    </row>
    <row r="66" spans="1:13" s="451" customFormat="1" ht="24.75">
      <c r="A66" s="467">
        <v>19</v>
      </c>
      <c r="B66" s="306" t="s">
        <v>693</v>
      </c>
      <c r="C66" s="307" t="s">
        <v>656</v>
      </c>
      <c r="D66" s="758">
        <v>499</v>
      </c>
      <c r="E66" s="759"/>
      <c r="F66" s="765">
        <v>499</v>
      </c>
      <c r="G66" s="764"/>
      <c r="H66" s="761"/>
      <c r="I66" s="761"/>
      <c r="J66" s="761"/>
      <c r="K66" s="762"/>
      <c r="L66" s="761">
        <v>499</v>
      </c>
      <c r="M66" s="761"/>
    </row>
    <row r="67" spans="1:13" s="451" customFormat="1" ht="48">
      <c r="A67" s="467">
        <v>20</v>
      </c>
      <c r="B67" s="306" t="s">
        <v>694</v>
      </c>
      <c r="C67" s="307" t="s">
        <v>656</v>
      </c>
      <c r="D67" s="758">
        <v>499</v>
      </c>
      <c r="E67" s="759"/>
      <c r="F67" s="761">
        <v>499</v>
      </c>
      <c r="G67" s="762"/>
      <c r="H67" s="766"/>
      <c r="I67" s="761"/>
      <c r="J67" s="766"/>
      <c r="K67" s="763"/>
      <c r="L67" s="761">
        <v>499</v>
      </c>
      <c r="M67" s="761"/>
    </row>
    <row r="68" spans="1:13" s="451" customFormat="1" ht="48">
      <c r="A68" s="467">
        <v>21</v>
      </c>
      <c r="B68" s="306" t="s">
        <v>695</v>
      </c>
      <c r="C68" s="307" t="s">
        <v>656</v>
      </c>
      <c r="D68" s="758">
        <v>490</v>
      </c>
      <c r="E68" s="759"/>
      <c r="F68" s="761">
        <v>490</v>
      </c>
      <c r="G68" s="762"/>
      <c r="H68" s="763"/>
      <c r="I68" s="761"/>
      <c r="J68" s="763"/>
      <c r="K68" s="763"/>
      <c r="L68" s="761">
        <v>490</v>
      </c>
      <c r="M68" s="761"/>
    </row>
    <row r="69" spans="1:13" s="451" customFormat="1" ht="48">
      <c r="A69" s="467">
        <v>22</v>
      </c>
      <c r="B69" s="306" t="s">
        <v>696</v>
      </c>
      <c r="C69" s="307" t="s">
        <v>656</v>
      </c>
      <c r="D69" s="758">
        <v>400</v>
      </c>
      <c r="E69" s="759"/>
      <c r="F69" s="761">
        <v>400</v>
      </c>
      <c r="G69" s="762"/>
      <c r="H69" s="763"/>
      <c r="I69" s="761"/>
      <c r="J69" s="763"/>
      <c r="K69" s="763"/>
      <c r="L69" s="761">
        <v>400</v>
      </c>
      <c r="M69" s="761"/>
    </row>
    <row r="70" spans="1:13" s="451" customFormat="1" ht="24.75">
      <c r="A70" s="467">
        <v>23</v>
      </c>
      <c r="B70" s="306" t="s">
        <v>697</v>
      </c>
      <c r="C70" s="308" t="s">
        <v>710</v>
      </c>
      <c r="D70" s="758">
        <v>100000</v>
      </c>
      <c r="E70" s="759"/>
      <c r="F70" s="766"/>
      <c r="G70" s="767"/>
      <c r="H70" s="761">
        <v>100000</v>
      </c>
      <c r="I70" s="761">
        <v>99990</v>
      </c>
      <c r="J70" s="763"/>
      <c r="K70" s="763"/>
      <c r="L70" s="761">
        <v>100000</v>
      </c>
      <c r="M70" s="761">
        <f>I70</f>
        <v>99990</v>
      </c>
    </row>
    <row r="71" spans="1:13" s="451" customFormat="1" ht="24.75">
      <c r="A71" s="467">
        <v>24</v>
      </c>
      <c r="B71" s="306" t="s">
        <v>698</v>
      </c>
      <c r="C71" s="308" t="s">
        <v>710</v>
      </c>
      <c r="D71" s="758">
        <v>38000</v>
      </c>
      <c r="E71" s="759"/>
      <c r="F71" s="763"/>
      <c r="G71" s="767"/>
      <c r="H71" s="761"/>
      <c r="I71" s="761">
        <v>37250</v>
      </c>
      <c r="J71" s="763">
        <v>38000</v>
      </c>
      <c r="K71" s="763"/>
      <c r="L71" s="761">
        <v>38000</v>
      </c>
      <c r="M71" s="761">
        <f>I71</f>
        <v>37250</v>
      </c>
    </row>
    <row r="72" spans="1:13" s="451" customFormat="1" ht="36">
      <c r="A72" s="467">
        <v>25</v>
      </c>
      <c r="B72" s="306" t="s">
        <v>699</v>
      </c>
      <c r="C72" s="308" t="s">
        <v>710</v>
      </c>
      <c r="D72" s="758">
        <v>4990</v>
      </c>
      <c r="E72" s="759"/>
      <c r="F72" s="763"/>
      <c r="G72" s="767"/>
      <c r="H72" s="761">
        <v>4990</v>
      </c>
      <c r="I72" s="761">
        <v>4985</v>
      </c>
      <c r="J72" s="763"/>
      <c r="K72" s="763"/>
      <c r="L72" s="761">
        <v>4990</v>
      </c>
      <c r="M72" s="761">
        <f>I72</f>
        <v>4985</v>
      </c>
    </row>
    <row r="73" spans="1:13" s="451" customFormat="1" ht="36">
      <c r="A73" s="467">
        <v>26</v>
      </c>
      <c r="B73" s="306" t="s">
        <v>700</v>
      </c>
      <c r="C73" s="308" t="s">
        <v>710</v>
      </c>
      <c r="D73" s="758">
        <v>40000</v>
      </c>
      <c r="E73" s="759"/>
      <c r="F73" s="763"/>
      <c r="G73" s="767"/>
      <c r="H73" s="761">
        <v>40000</v>
      </c>
      <c r="I73" s="761">
        <v>39960</v>
      </c>
      <c r="J73" s="763"/>
      <c r="K73" s="763"/>
      <c r="L73" s="761">
        <v>40000</v>
      </c>
      <c r="M73" s="761">
        <f>I73</f>
        <v>39960</v>
      </c>
    </row>
    <row r="74" spans="1:13" s="451" customFormat="1" ht="36">
      <c r="A74" s="467">
        <v>27</v>
      </c>
      <c r="B74" s="306" t="s">
        <v>701</v>
      </c>
      <c r="C74" s="308" t="s">
        <v>710</v>
      </c>
      <c r="D74" s="758">
        <v>15000</v>
      </c>
      <c r="E74" s="759"/>
      <c r="F74" s="763"/>
      <c r="G74" s="767"/>
      <c r="H74" s="761">
        <v>15000</v>
      </c>
      <c r="I74" s="761">
        <v>14980</v>
      </c>
      <c r="J74" s="763"/>
      <c r="K74" s="763"/>
      <c r="L74" s="761">
        <v>15000</v>
      </c>
      <c r="M74" s="761">
        <f>I74</f>
        <v>14980</v>
      </c>
    </row>
    <row r="75" spans="1:13" s="451" customFormat="1" ht="48.75">
      <c r="A75" s="467">
        <v>28</v>
      </c>
      <c r="B75" s="305" t="s">
        <v>702</v>
      </c>
      <c r="C75" s="307" t="s">
        <v>642</v>
      </c>
      <c r="D75" s="758">
        <v>15000</v>
      </c>
      <c r="E75" s="759"/>
      <c r="F75" s="763"/>
      <c r="G75" s="763">
        <v>14588</v>
      </c>
      <c r="H75" s="766"/>
      <c r="I75" s="761"/>
      <c r="J75" s="763">
        <v>15000</v>
      </c>
      <c r="K75" s="763"/>
      <c r="L75" s="761">
        <v>15000</v>
      </c>
      <c r="M75" s="761">
        <v>14588</v>
      </c>
    </row>
    <row r="76" spans="1:13" s="451" customFormat="1" ht="48.75">
      <c r="A76" s="467">
        <v>29</v>
      </c>
      <c r="B76" s="305" t="s">
        <v>706</v>
      </c>
      <c r="C76" s="307" t="s">
        <v>642</v>
      </c>
      <c r="D76" s="758">
        <v>33800</v>
      </c>
      <c r="E76" s="759"/>
      <c r="F76" s="763"/>
      <c r="G76" s="763">
        <v>33787</v>
      </c>
      <c r="H76" s="763"/>
      <c r="I76" s="761"/>
      <c r="J76" s="763"/>
      <c r="K76" s="767"/>
      <c r="L76" s="761">
        <v>33800</v>
      </c>
      <c r="M76" s="761">
        <v>33787</v>
      </c>
    </row>
    <row r="77" spans="1:13" s="451" customFormat="1" ht="98.25" customHeight="1">
      <c r="A77" s="467">
        <v>30</v>
      </c>
      <c r="B77" s="305" t="s">
        <v>703</v>
      </c>
      <c r="C77" s="303" t="s">
        <v>708</v>
      </c>
      <c r="D77" s="758">
        <v>4014</v>
      </c>
      <c r="E77" s="759"/>
      <c r="F77" s="763"/>
      <c r="G77" s="763"/>
      <c r="H77" s="763"/>
      <c r="I77" s="761"/>
      <c r="J77" s="763"/>
      <c r="K77" s="767"/>
      <c r="L77" s="761">
        <v>4014</v>
      </c>
      <c r="M77" s="761"/>
    </row>
    <row r="78" spans="1:13" s="451" customFormat="1" ht="99" customHeight="1">
      <c r="A78" s="467">
        <v>31</v>
      </c>
      <c r="B78" s="305" t="s">
        <v>704</v>
      </c>
      <c r="C78" s="303" t="s">
        <v>709</v>
      </c>
      <c r="D78" s="758">
        <v>37354</v>
      </c>
      <c r="E78" s="759"/>
      <c r="F78" s="763"/>
      <c r="G78" s="763"/>
      <c r="H78" s="763"/>
      <c r="I78" s="761"/>
      <c r="J78" s="763"/>
      <c r="K78" s="767"/>
      <c r="L78" s="761">
        <v>37354</v>
      </c>
      <c r="M78" s="761"/>
    </row>
    <row r="79" spans="1:13" s="451" customFormat="1" ht="15.75">
      <c r="A79" s="640" t="s">
        <v>554</v>
      </c>
      <c r="B79" s="640"/>
      <c r="C79" s="518"/>
      <c r="D79" s="768">
        <f>SUM(D48:D78)</f>
        <v>384515</v>
      </c>
      <c r="E79" s="768"/>
      <c r="F79" s="769">
        <f aca="true" t="shared" si="0" ref="F79:M79">SUM(F48:F78)</f>
        <v>10287</v>
      </c>
      <c r="G79" s="769">
        <f t="shared" si="0"/>
        <v>51575</v>
      </c>
      <c r="H79" s="769">
        <f t="shared" si="0"/>
        <v>182070</v>
      </c>
      <c r="I79" s="769">
        <f t="shared" si="0"/>
        <v>220457</v>
      </c>
      <c r="J79" s="769">
        <f t="shared" si="0"/>
        <v>104990</v>
      </c>
      <c r="K79" s="770">
        <f t="shared" si="0"/>
        <v>0</v>
      </c>
      <c r="L79" s="769">
        <f t="shared" si="0"/>
        <v>384515</v>
      </c>
      <c r="M79" s="769">
        <f t="shared" si="0"/>
        <v>272032</v>
      </c>
    </row>
    <row r="80" ht="12.75">
      <c r="A80" s="517"/>
    </row>
    <row r="81" spans="1:13" ht="20.25">
      <c r="A81" s="161" t="s">
        <v>118</v>
      </c>
      <c r="B81" s="161"/>
      <c r="C81" s="335"/>
      <c r="D81" s="336"/>
      <c r="E81" s="337"/>
      <c r="F81" s="336" t="s">
        <v>800</v>
      </c>
      <c r="G81" s="337"/>
      <c r="H81" s="337"/>
      <c r="I81" s="337"/>
      <c r="J81" s="620" t="s">
        <v>565</v>
      </c>
      <c r="K81" s="620"/>
      <c r="L81" s="620"/>
      <c r="M81" s="337"/>
    </row>
    <row r="82" spans="1:13" ht="20.25">
      <c r="A82" s="161"/>
      <c r="B82" s="161"/>
      <c r="C82" s="337"/>
      <c r="D82" s="161"/>
      <c r="E82" s="161"/>
      <c r="F82" s="337"/>
      <c r="G82" s="337"/>
      <c r="H82" s="337"/>
      <c r="I82" s="337"/>
      <c r="J82" s="620" t="s">
        <v>566</v>
      </c>
      <c r="K82" s="620"/>
      <c r="L82" s="620"/>
      <c r="M82" s="337"/>
    </row>
  </sheetData>
  <sheetProtection/>
  <mergeCells count="45">
    <mergeCell ref="J81:L81"/>
    <mergeCell ref="D76:E76"/>
    <mergeCell ref="D77:E77"/>
    <mergeCell ref="D78:E78"/>
    <mergeCell ref="D79:E79"/>
    <mergeCell ref="D72:E72"/>
    <mergeCell ref="D73:E73"/>
    <mergeCell ref="D74:E74"/>
    <mergeCell ref="D75:E75"/>
    <mergeCell ref="D68:E68"/>
    <mergeCell ref="D69:E69"/>
    <mergeCell ref="D70:E70"/>
    <mergeCell ref="D71:E71"/>
    <mergeCell ref="D64:E64"/>
    <mergeCell ref="D65:E65"/>
    <mergeCell ref="D66:E66"/>
    <mergeCell ref="D67:E67"/>
    <mergeCell ref="D60:E60"/>
    <mergeCell ref="D61:E61"/>
    <mergeCell ref="D62:E62"/>
    <mergeCell ref="D63:E63"/>
    <mergeCell ref="D56:E56"/>
    <mergeCell ref="D57:E57"/>
    <mergeCell ref="D58:E58"/>
    <mergeCell ref="D59:E59"/>
    <mergeCell ref="D46:E47"/>
    <mergeCell ref="D48:E48"/>
    <mergeCell ref="J82:L82"/>
    <mergeCell ref="D49:E49"/>
    <mergeCell ref="D50:E50"/>
    <mergeCell ref="D51:E51"/>
    <mergeCell ref="D52:E52"/>
    <mergeCell ref="D53:E53"/>
    <mergeCell ref="D54:E54"/>
    <mergeCell ref="D55:E55"/>
    <mergeCell ref="A79:B79"/>
    <mergeCell ref="A3:L3"/>
    <mergeCell ref="F46:G46"/>
    <mergeCell ref="H46:I46"/>
    <mergeCell ref="J46:K46"/>
    <mergeCell ref="L46:M46"/>
    <mergeCell ref="A46:A47"/>
    <mergeCell ref="B46:B47"/>
    <mergeCell ref="A42:B42"/>
    <mergeCell ref="C46:C47"/>
  </mergeCells>
  <printOptions/>
  <pageMargins left="0.25" right="0.25" top="0.75" bottom="0.75" header="0.3" footer="0.3"/>
  <pageSetup orientation="landscape" scale="70" r:id="rId1"/>
</worksheet>
</file>

<file path=xl/worksheets/sheet13.xml><?xml version="1.0" encoding="utf-8"?>
<worksheet xmlns="http://schemas.openxmlformats.org/spreadsheetml/2006/main" xmlns:r="http://schemas.openxmlformats.org/officeDocument/2006/relationships">
  <sheetPr>
    <tabColor theme="0"/>
  </sheetPr>
  <dimension ref="A2:I76"/>
  <sheetViews>
    <sheetView tabSelected="1" workbookViewId="0" topLeftCell="A1">
      <selection activeCell="B39" sqref="B39"/>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5" width="16.7109375" style="0" customWidth="1"/>
    <col min="6" max="6" width="15.7109375" style="0" customWidth="1"/>
    <col min="7" max="7" width="17.140625" style="0" customWidth="1"/>
    <col min="9" max="9" width="13.8515625" style="0" bestFit="1" customWidth="1"/>
  </cols>
  <sheetData>
    <row r="2" spans="2:7" ht="15.75">
      <c r="B2" s="1" t="s">
        <v>576</v>
      </c>
      <c r="C2" s="163"/>
      <c r="D2" s="112"/>
      <c r="E2" s="112"/>
      <c r="F2" s="112"/>
      <c r="G2" s="339" t="s">
        <v>458</v>
      </c>
    </row>
    <row r="3" spans="2:7" ht="15.75">
      <c r="B3" s="1" t="s">
        <v>562</v>
      </c>
      <c r="C3" s="163"/>
      <c r="D3" s="112"/>
      <c r="E3" s="112"/>
      <c r="F3" s="112"/>
      <c r="G3" s="112"/>
    </row>
    <row r="4" spans="2:7" ht="15.75">
      <c r="B4" s="113"/>
      <c r="C4" s="114"/>
      <c r="D4" s="114"/>
      <c r="E4" s="114"/>
      <c r="F4" s="114"/>
      <c r="G4" s="114"/>
    </row>
    <row r="5" spans="2:7" ht="51.75" customHeight="1">
      <c r="B5" s="654" t="s">
        <v>534</v>
      </c>
      <c r="C5" s="654"/>
      <c r="D5" s="654"/>
      <c r="E5" s="654"/>
      <c r="F5" s="654"/>
      <c r="G5" s="654"/>
    </row>
    <row r="6" spans="2:7" ht="15.75">
      <c r="B6" s="655" t="s">
        <v>833</v>
      </c>
      <c r="C6" s="655"/>
      <c r="D6" s="655"/>
      <c r="E6" s="655"/>
      <c r="F6" s="655"/>
      <c r="G6" s="655"/>
    </row>
    <row r="7" spans="2:7" ht="12.75">
      <c r="B7" s="115"/>
      <c r="C7" s="115"/>
      <c r="D7" s="115"/>
      <c r="E7" s="115"/>
      <c r="F7" s="115"/>
      <c r="G7" s="115"/>
    </row>
    <row r="8" spans="2:7" ht="13.5" thickBot="1">
      <c r="B8" s="116"/>
      <c r="C8" s="115"/>
      <c r="D8" s="115"/>
      <c r="E8" s="115"/>
      <c r="F8" s="115"/>
      <c r="G8" s="135" t="s">
        <v>98</v>
      </c>
    </row>
    <row r="9" spans="2:7" ht="12.75">
      <c r="B9" s="656" t="s">
        <v>817</v>
      </c>
      <c r="C9" s="658" t="s">
        <v>865</v>
      </c>
      <c r="D9" s="660" t="s">
        <v>482</v>
      </c>
      <c r="E9" s="660" t="s">
        <v>483</v>
      </c>
      <c r="F9" s="660" t="s">
        <v>430</v>
      </c>
      <c r="G9" s="662" t="s">
        <v>484</v>
      </c>
    </row>
    <row r="10" spans="2:7" ht="13.5" thickBot="1">
      <c r="B10" s="657"/>
      <c r="C10" s="659"/>
      <c r="D10" s="661"/>
      <c r="E10" s="661"/>
      <c r="F10" s="661"/>
      <c r="G10" s="663"/>
    </row>
    <row r="11" spans="2:7" ht="12.75">
      <c r="B11" s="118">
        <v>1</v>
      </c>
      <c r="C11" s="119">
        <v>2</v>
      </c>
      <c r="D11" s="119">
        <v>3</v>
      </c>
      <c r="E11" s="119">
        <v>4</v>
      </c>
      <c r="F11" s="119">
        <v>5</v>
      </c>
      <c r="G11" s="120">
        <v>6</v>
      </c>
    </row>
    <row r="12" spans="2:7" ht="12.75" customHeight="1">
      <c r="B12" s="670" t="s">
        <v>485</v>
      </c>
      <c r="C12" s="672" t="s">
        <v>486</v>
      </c>
      <c r="D12" s="673">
        <v>9108</v>
      </c>
      <c r="E12" s="664">
        <f>E14+E15+E16+E17</f>
        <v>2136</v>
      </c>
      <c r="F12" s="664">
        <f>F14+F15+F16+F17</f>
        <v>0</v>
      </c>
      <c r="G12" s="665">
        <f>E12-F12</f>
        <v>2136</v>
      </c>
    </row>
    <row r="13" spans="2:7" ht="12.75" customHeight="1">
      <c r="B13" s="671"/>
      <c r="C13" s="672"/>
      <c r="D13" s="673"/>
      <c r="E13" s="664"/>
      <c r="F13" s="664"/>
      <c r="G13" s="665"/>
    </row>
    <row r="14" spans="2:7" ht="24.75" customHeight="1">
      <c r="B14" s="121" t="s">
        <v>487</v>
      </c>
      <c r="C14" s="122" t="s">
        <v>488</v>
      </c>
      <c r="D14" s="123">
        <v>9109</v>
      </c>
      <c r="E14" s="511">
        <v>886</v>
      </c>
      <c r="F14" s="511"/>
      <c r="G14" s="512">
        <f>E14-F14</f>
        <v>886</v>
      </c>
    </row>
    <row r="15" spans="2:7" ht="24.75" customHeight="1">
      <c r="B15" s="121" t="s">
        <v>489</v>
      </c>
      <c r="C15" s="122" t="s">
        <v>490</v>
      </c>
      <c r="D15" s="123">
        <v>9110</v>
      </c>
      <c r="E15" s="511"/>
      <c r="F15" s="511"/>
      <c r="G15" s="512"/>
    </row>
    <row r="16" spans="2:7" ht="24.75" customHeight="1">
      <c r="B16" s="121" t="s">
        <v>491</v>
      </c>
      <c r="C16" s="122" t="s">
        <v>492</v>
      </c>
      <c r="D16" s="123">
        <v>9111</v>
      </c>
      <c r="E16" s="511"/>
      <c r="F16" s="511"/>
      <c r="G16" s="512"/>
    </row>
    <row r="17" spans="2:7" ht="24.75" customHeight="1">
      <c r="B17" s="121" t="s">
        <v>493</v>
      </c>
      <c r="C17" s="122" t="s">
        <v>494</v>
      </c>
      <c r="D17" s="123">
        <v>9112</v>
      </c>
      <c r="E17" s="511">
        <v>1250</v>
      </c>
      <c r="F17" s="511"/>
      <c r="G17" s="512">
        <f aca="true" t="shared" si="0" ref="G17:G22">E17-F17</f>
        <v>1250</v>
      </c>
    </row>
    <row r="18" spans="2:7" ht="24.75" customHeight="1">
      <c r="B18" s="131" t="s">
        <v>495</v>
      </c>
      <c r="C18" s="132" t="s">
        <v>496</v>
      </c>
      <c r="D18" s="133">
        <v>9113</v>
      </c>
      <c r="E18" s="509">
        <f>E19+E20+E21</f>
        <v>379</v>
      </c>
      <c r="F18" s="509">
        <f>F19+F20+F21</f>
        <v>0</v>
      </c>
      <c r="G18" s="510">
        <f t="shared" si="0"/>
        <v>379</v>
      </c>
    </row>
    <row r="19" spans="2:7" ht="24.75" customHeight="1">
      <c r="B19" s="121" t="s">
        <v>497</v>
      </c>
      <c r="C19" s="122" t="s">
        <v>498</v>
      </c>
      <c r="D19" s="123">
        <v>9114</v>
      </c>
      <c r="E19" s="511"/>
      <c r="F19" s="511"/>
      <c r="G19" s="512">
        <f t="shared" si="0"/>
        <v>0</v>
      </c>
    </row>
    <row r="20" spans="2:7" ht="24.75" customHeight="1">
      <c r="B20" s="121" t="s">
        <v>501</v>
      </c>
      <c r="C20" s="122" t="s">
        <v>502</v>
      </c>
      <c r="D20" s="123">
        <v>9115</v>
      </c>
      <c r="E20" s="511"/>
      <c r="F20" s="511"/>
      <c r="G20" s="512">
        <f t="shared" si="0"/>
        <v>0</v>
      </c>
    </row>
    <row r="21" spans="2:7" ht="24.75" customHeight="1">
      <c r="B21" s="121" t="s">
        <v>503</v>
      </c>
      <c r="C21" s="122" t="s">
        <v>504</v>
      </c>
      <c r="D21" s="123">
        <v>9116</v>
      </c>
      <c r="E21" s="511">
        <v>379</v>
      </c>
      <c r="F21" s="511"/>
      <c r="G21" s="512">
        <f t="shared" si="0"/>
        <v>379</v>
      </c>
    </row>
    <row r="22" spans="2:7" ht="38.25" customHeight="1">
      <c r="B22" s="131" t="s">
        <v>505</v>
      </c>
      <c r="C22" s="132" t="s">
        <v>506</v>
      </c>
      <c r="D22" s="133">
        <v>9117</v>
      </c>
      <c r="E22" s="509">
        <f>E23+E24+E25+E26+E28+E29</f>
        <v>198455</v>
      </c>
      <c r="F22" s="509">
        <f>F23+F24+F25+F26+F28+F29</f>
        <v>0</v>
      </c>
      <c r="G22" s="510">
        <f t="shared" si="0"/>
        <v>198455</v>
      </c>
    </row>
    <row r="23" spans="2:7" ht="38.25" customHeight="1">
      <c r="B23" s="121" t="s">
        <v>510</v>
      </c>
      <c r="C23" s="122" t="s">
        <v>512</v>
      </c>
      <c r="D23" s="123">
        <v>9118</v>
      </c>
      <c r="E23" s="511"/>
      <c r="F23" s="511"/>
      <c r="G23" s="544"/>
    </row>
    <row r="24" spans="2:7" ht="48.75" customHeight="1">
      <c r="B24" s="121" t="s">
        <v>513</v>
      </c>
      <c r="C24" s="122" t="s">
        <v>514</v>
      </c>
      <c r="D24" s="123">
        <v>9119</v>
      </c>
      <c r="E24" s="513"/>
      <c r="F24" s="513"/>
      <c r="G24" s="514"/>
    </row>
    <row r="25" spans="2:7" ht="48.75" customHeight="1">
      <c r="B25" s="121" t="s">
        <v>513</v>
      </c>
      <c r="C25" s="122" t="s">
        <v>515</v>
      </c>
      <c r="D25" s="124">
        <v>9120</v>
      </c>
      <c r="E25" s="511">
        <v>198455</v>
      </c>
      <c r="F25" s="511"/>
      <c r="G25" s="512">
        <f>E25-F25</f>
        <v>198455</v>
      </c>
    </row>
    <row r="26" spans="2:7" ht="21" customHeight="1">
      <c r="B26" s="666" t="s">
        <v>516</v>
      </c>
      <c r="C26" s="667" t="s">
        <v>517</v>
      </c>
      <c r="D26" s="669">
        <v>9121</v>
      </c>
      <c r="E26" s="674"/>
      <c r="F26" s="674"/>
      <c r="G26" s="675"/>
    </row>
    <row r="27" spans="2:7" ht="15" customHeight="1">
      <c r="B27" s="666"/>
      <c r="C27" s="668"/>
      <c r="D27" s="669"/>
      <c r="E27" s="674"/>
      <c r="F27" s="674"/>
      <c r="G27" s="675"/>
    </row>
    <row r="28" spans="2:7" ht="39.75" customHeight="1">
      <c r="B28" s="121" t="s">
        <v>516</v>
      </c>
      <c r="C28" s="122" t="s">
        <v>518</v>
      </c>
      <c r="D28" s="124">
        <v>9122</v>
      </c>
      <c r="E28" s="511"/>
      <c r="F28" s="511"/>
      <c r="G28" s="512"/>
    </row>
    <row r="29" spans="2:9" ht="48" customHeight="1">
      <c r="B29" s="121" t="s">
        <v>513</v>
      </c>
      <c r="C29" s="125" t="s">
        <v>519</v>
      </c>
      <c r="D29" s="123">
        <v>9123</v>
      </c>
      <c r="E29" s="511"/>
      <c r="F29" s="511"/>
      <c r="G29" s="512">
        <f>E23-F23</f>
        <v>0</v>
      </c>
      <c r="I29" s="353"/>
    </row>
    <row r="30" spans="2:9" ht="24.75" customHeight="1">
      <c r="B30" s="131" t="s">
        <v>520</v>
      </c>
      <c r="C30" s="132" t="s">
        <v>521</v>
      </c>
      <c r="D30" s="134">
        <v>9124</v>
      </c>
      <c r="E30" s="509">
        <f>E32+E31+E33+E35+E36+E37</f>
        <v>10475</v>
      </c>
      <c r="F30" s="509">
        <f>F32+F31+F33+F35+F36+F37</f>
        <v>0</v>
      </c>
      <c r="G30" s="510">
        <f>E30-F30</f>
        <v>10475</v>
      </c>
      <c r="I30" s="353"/>
    </row>
    <row r="31" spans="2:7" ht="24.75" customHeight="1">
      <c r="B31" s="121" t="s">
        <v>522</v>
      </c>
      <c r="C31" s="122" t="s">
        <v>523</v>
      </c>
      <c r="D31" s="123">
        <v>9125</v>
      </c>
      <c r="E31" s="511"/>
      <c r="F31" s="511"/>
      <c r="G31" s="512"/>
    </row>
    <row r="32" spans="2:7" ht="24.75" customHeight="1">
      <c r="B32" s="121" t="s">
        <v>524</v>
      </c>
      <c r="C32" s="126" t="s">
        <v>525</v>
      </c>
      <c r="D32" s="123">
        <v>9126</v>
      </c>
      <c r="E32" s="511"/>
      <c r="F32" s="511"/>
      <c r="G32" s="512"/>
    </row>
    <row r="33" spans="2:7" ht="24.75" customHeight="1">
      <c r="B33" s="666" t="s">
        <v>524</v>
      </c>
      <c r="C33" s="667" t="s">
        <v>526</v>
      </c>
      <c r="D33" s="669">
        <v>9127</v>
      </c>
      <c r="E33" s="674"/>
      <c r="F33" s="674"/>
      <c r="G33" s="675"/>
    </row>
    <row r="34" spans="2:7" ht="4.5" customHeight="1">
      <c r="B34" s="666"/>
      <c r="C34" s="668"/>
      <c r="D34" s="669"/>
      <c r="E34" s="674"/>
      <c r="F34" s="674"/>
      <c r="G34" s="675"/>
    </row>
    <row r="35" spans="2:7" ht="24.75" customHeight="1">
      <c r="B35" s="121" t="s">
        <v>527</v>
      </c>
      <c r="C35" s="122" t="s">
        <v>529</v>
      </c>
      <c r="D35" s="123">
        <v>9128</v>
      </c>
      <c r="E35" s="511"/>
      <c r="F35" s="511"/>
      <c r="G35" s="512"/>
    </row>
    <row r="36" spans="2:7" ht="24.75" customHeight="1">
      <c r="B36" s="121" t="s">
        <v>530</v>
      </c>
      <c r="C36" s="122" t="s">
        <v>531</v>
      </c>
      <c r="D36" s="123">
        <v>9129</v>
      </c>
      <c r="E36" s="511"/>
      <c r="F36" s="511"/>
      <c r="G36" s="512"/>
    </row>
    <row r="37" spans="2:7" ht="24.75" customHeight="1" thickBot="1">
      <c r="B37" s="127" t="s">
        <v>532</v>
      </c>
      <c r="C37" s="128" t="s">
        <v>533</v>
      </c>
      <c r="D37" s="117">
        <v>9130</v>
      </c>
      <c r="E37" s="515">
        <v>10475</v>
      </c>
      <c r="F37" s="515"/>
      <c r="G37" s="516">
        <f>E37-F37</f>
        <v>10475</v>
      </c>
    </row>
    <row r="38" spans="1:7" ht="12.75">
      <c r="A38" s="517"/>
      <c r="B38" s="115"/>
      <c r="C38" s="115"/>
      <c r="D38" s="115"/>
      <c r="E38" s="115"/>
      <c r="F38" s="115"/>
      <c r="G38" s="115"/>
    </row>
    <row r="39" spans="2:8" ht="18.75">
      <c r="B39" s="342" t="s">
        <v>118</v>
      </c>
      <c r="C39" s="343" t="s">
        <v>800</v>
      </c>
      <c r="D39" s="342"/>
      <c r="E39" s="344"/>
      <c r="F39" s="344" t="s">
        <v>565</v>
      </c>
      <c r="G39" s="344"/>
      <c r="H39" s="340"/>
    </row>
    <row r="40" spans="2:8" ht="18.75">
      <c r="B40" s="342"/>
      <c r="C40" s="342"/>
      <c r="D40" s="143"/>
      <c r="E40" s="342"/>
      <c r="F40" s="344" t="s">
        <v>566</v>
      </c>
      <c r="G40" s="344"/>
      <c r="H40" s="340"/>
    </row>
    <row r="41" spans="2:7" ht="15.75">
      <c r="B41" s="129"/>
      <c r="C41" s="130"/>
      <c r="D41" s="115"/>
      <c r="E41" s="129"/>
      <c r="F41" s="115"/>
      <c r="G41" s="129"/>
    </row>
    <row r="42" spans="2:7" ht="12.75" customHeight="1">
      <c r="B42" s="676" t="s">
        <v>540</v>
      </c>
      <c r="C42" s="676"/>
      <c r="D42" s="676"/>
      <c r="E42" s="676"/>
      <c r="F42" s="676"/>
      <c r="G42" s="676"/>
    </row>
    <row r="43" spans="2:7" ht="12.75">
      <c r="B43" s="676"/>
      <c r="C43" s="676"/>
      <c r="D43" s="676"/>
      <c r="E43" s="676"/>
      <c r="F43" s="676"/>
      <c r="G43" s="676"/>
    </row>
    <row r="44" spans="2:7" ht="12.75">
      <c r="B44" s="136"/>
      <c r="C44" s="136"/>
      <c r="D44" s="136"/>
      <c r="E44" s="136"/>
      <c r="F44" s="136"/>
      <c r="G44" s="136"/>
    </row>
    <row r="45" spans="2:7" ht="12.75">
      <c r="B45" s="136"/>
      <c r="C45" s="136"/>
      <c r="D45" s="136"/>
      <c r="E45" s="136"/>
      <c r="F45" s="136"/>
      <c r="G45" s="136"/>
    </row>
    <row r="46" spans="2:7" ht="12.75">
      <c r="B46" s="136"/>
      <c r="C46" s="136"/>
      <c r="D46" s="136"/>
      <c r="E46" s="136"/>
      <c r="F46" s="136"/>
      <c r="G46" s="136"/>
    </row>
    <row r="47" spans="2:7" ht="12.75">
      <c r="B47" s="136"/>
      <c r="C47" s="341"/>
      <c r="D47" s="136"/>
      <c r="E47" s="136"/>
      <c r="F47" s="136"/>
      <c r="G47" s="136"/>
    </row>
    <row r="48" spans="2:7" ht="12.75">
      <c r="B48" s="136"/>
      <c r="C48" s="136"/>
      <c r="D48" s="136"/>
      <c r="E48" s="136"/>
      <c r="F48" s="136"/>
      <c r="G48" s="136"/>
    </row>
    <row r="49" spans="2:7" ht="12.75">
      <c r="B49" s="136"/>
      <c r="C49" s="136"/>
      <c r="D49" s="136"/>
      <c r="E49" s="136"/>
      <c r="F49" s="136"/>
      <c r="G49" s="136"/>
    </row>
    <row r="50" spans="2:7" ht="12.75">
      <c r="B50" s="136"/>
      <c r="C50" s="136"/>
      <c r="D50" s="136"/>
      <c r="E50" s="136"/>
      <c r="F50" s="136"/>
      <c r="G50" s="136"/>
    </row>
    <row r="51" spans="2:7" ht="12.75">
      <c r="B51" s="136"/>
      <c r="C51" s="136"/>
      <c r="D51" s="136"/>
      <c r="E51" s="136"/>
      <c r="F51" s="136"/>
      <c r="G51" s="136"/>
    </row>
    <row r="52" spans="2:7" ht="12.75">
      <c r="B52" s="136"/>
      <c r="C52" s="136"/>
      <c r="D52" s="136"/>
      <c r="E52" s="136"/>
      <c r="F52" s="136"/>
      <c r="G52" s="136"/>
    </row>
    <row r="53" spans="2:7" ht="12.75">
      <c r="B53" s="136"/>
      <c r="C53" s="136"/>
      <c r="D53" s="136"/>
      <c r="E53" s="136"/>
      <c r="F53" s="136"/>
      <c r="G53" s="136"/>
    </row>
    <row r="54" spans="2:7" ht="12.75">
      <c r="B54" s="136"/>
      <c r="C54" s="136"/>
      <c r="D54" s="136"/>
      <c r="E54" s="136"/>
      <c r="F54" s="136"/>
      <c r="G54" s="136"/>
    </row>
    <row r="55" spans="2:7" ht="12.75">
      <c r="B55" s="136"/>
      <c r="C55" s="136"/>
      <c r="D55" s="136"/>
      <c r="E55" s="136"/>
      <c r="F55" s="136"/>
      <c r="G55" s="136"/>
    </row>
    <row r="56" spans="2:7" ht="12.75">
      <c r="B56" s="136"/>
      <c r="C56" s="136"/>
      <c r="D56" s="136"/>
      <c r="E56" s="136"/>
      <c r="F56" s="136"/>
      <c r="G56" s="136"/>
    </row>
    <row r="57" spans="2:7" ht="12.75">
      <c r="B57" s="136"/>
      <c r="C57" s="136"/>
      <c r="D57" s="136"/>
      <c r="E57" s="136"/>
      <c r="F57" s="136"/>
      <c r="G57" s="136"/>
    </row>
    <row r="58" spans="2:7" ht="12.75">
      <c r="B58" s="136"/>
      <c r="C58" s="136"/>
      <c r="D58" s="136"/>
      <c r="E58" s="136"/>
      <c r="F58" s="136"/>
      <c r="G58" s="136"/>
    </row>
    <row r="59" spans="2:7" ht="12.75">
      <c r="B59" s="136"/>
      <c r="C59" s="136"/>
      <c r="D59" s="136"/>
      <c r="E59" s="136"/>
      <c r="F59" s="136"/>
      <c r="G59" s="136"/>
    </row>
    <row r="60" spans="2:7" ht="12.75">
      <c r="B60" s="136"/>
      <c r="C60" s="136"/>
      <c r="D60" s="136"/>
      <c r="E60" s="136"/>
      <c r="F60" s="136"/>
      <c r="G60" s="136"/>
    </row>
    <row r="61" spans="2:7" ht="12.75">
      <c r="B61" s="136"/>
      <c r="C61" s="136"/>
      <c r="D61" s="136"/>
      <c r="E61" s="136"/>
      <c r="F61" s="136"/>
      <c r="G61" s="136"/>
    </row>
    <row r="62" spans="2:7" ht="12.75">
      <c r="B62" s="136"/>
      <c r="C62" s="136"/>
      <c r="D62" s="136"/>
      <c r="E62" s="136"/>
      <c r="F62" s="136"/>
      <c r="G62" s="136"/>
    </row>
    <row r="63" spans="2:7" ht="12.75">
      <c r="B63" s="136"/>
      <c r="C63" s="136"/>
      <c r="D63" s="136"/>
      <c r="E63" s="136"/>
      <c r="F63" s="136"/>
      <c r="G63" s="136"/>
    </row>
    <row r="64" spans="2:7" ht="12.75">
      <c r="B64" s="136"/>
      <c r="C64" s="136"/>
      <c r="D64" s="136"/>
      <c r="E64" s="136"/>
      <c r="F64" s="136"/>
      <c r="G64" s="136"/>
    </row>
    <row r="65" spans="2:7" ht="12.75">
      <c r="B65" s="136"/>
      <c r="C65" s="136"/>
      <c r="D65" s="136"/>
      <c r="E65" s="136"/>
      <c r="F65" s="136"/>
      <c r="G65" s="136"/>
    </row>
    <row r="66" spans="2:7" ht="12.75">
      <c r="B66" s="136"/>
      <c r="C66" s="136"/>
      <c r="D66" s="136"/>
      <c r="E66" s="136"/>
      <c r="F66" s="136"/>
      <c r="G66" s="136"/>
    </row>
    <row r="67" spans="2:7" ht="12.75">
      <c r="B67" s="136"/>
      <c r="C67" s="136"/>
      <c r="D67" s="136"/>
      <c r="E67" s="136"/>
      <c r="F67" s="136"/>
      <c r="G67" s="136"/>
    </row>
    <row r="68" spans="2:7" ht="12.75">
      <c r="B68" s="136"/>
      <c r="C68" s="136"/>
      <c r="D68" s="136"/>
      <c r="E68" s="136"/>
      <c r="F68" s="136"/>
      <c r="G68" s="136"/>
    </row>
    <row r="69" spans="2:7" ht="12.75">
      <c r="B69" s="136"/>
      <c r="C69" s="136"/>
      <c r="D69" s="136"/>
      <c r="E69" s="136"/>
      <c r="F69" s="136"/>
      <c r="G69" s="136"/>
    </row>
    <row r="70" spans="2:7" ht="12.75">
      <c r="B70" s="136"/>
      <c r="C70" s="136"/>
      <c r="D70" s="136"/>
      <c r="E70" s="136"/>
      <c r="F70" s="136"/>
      <c r="G70" s="136"/>
    </row>
    <row r="71" spans="2:7" ht="12.75">
      <c r="B71" s="136"/>
      <c r="C71" s="136"/>
      <c r="D71" s="136"/>
      <c r="E71" s="136"/>
      <c r="F71" s="136"/>
      <c r="G71" s="136"/>
    </row>
    <row r="72" spans="2:7" ht="12.75">
      <c r="B72" s="136"/>
      <c r="C72" s="136"/>
      <c r="D72" s="136"/>
      <c r="E72" s="136"/>
      <c r="F72" s="136"/>
      <c r="G72" s="136"/>
    </row>
    <row r="73" spans="2:7" ht="12.75">
      <c r="B73" s="136"/>
      <c r="C73" s="136"/>
      <c r="D73" s="136"/>
      <c r="E73" s="136"/>
      <c r="F73" s="136"/>
      <c r="G73" s="136"/>
    </row>
    <row r="74" spans="2:7" ht="12.75">
      <c r="B74" s="136"/>
      <c r="C74" s="136"/>
      <c r="D74" s="136"/>
      <c r="E74" s="136"/>
      <c r="F74" s="136"/>
      <c r="G74" s="136"/>
    </row>
    <row r="75" spans="2:7" ht="12.75">
      <c r="B75" s="136"/>
      <c r="C75" s="136"/>
      <c r="D75" s="136"/>
      <c r="E75" s="136"/>
      <c r="F75" s="136"/>
      <c r="G75" s="136"/>
    </row>
    <row r="76" spans="2:7" ht="12.75">
      <c r="B76" s="136"/>
      <c r="C76" s="136"/>
      <c r="D76" s="136"/>
      <c r="E76" s="136"/>
      <c r="F76" s="136"/>
      <c r="G76" s="136"/>
    </row>
  </sheetData>
  <sheetProtection/>
  <mergeCells count="27">
    <mergeCell ref="F26:F27"/>
    <mergeCell ref="G26:G27"/>
    <mergeCell ref="B42:G43"/>
    <mergeCell ref="B33:B34"/>
    <mergeCell ref="C33:C34"/>
    <mergeCell ref="D33:D34"/>
    <mergeCell ref="E33:E34"/>
    <mergeCell ref="F33:F34"/>
    <mergeCell ref="G33:G34"/>
    <mergeCell ref="F12:F13"/>
    <mergeCell ref="G12:G13"/>
    <mergeCell ref="B26:B27"/>
    <mergeCell ref="C26:C27"/>
    <mergeCell ref="D26:D27"/>
    <mergeCell ref="B12:B13"/>
    <mergeCell ref="C12:C13"/>
    <mergeCell ref="D12:D13"/>
    <mergeCell ref="E12:E13"/>
    <mergeCell ref="E26:E27"/>
    <mergeCell ref="B5:G5"/>
    <mergeCell ref="B6:G6"/>
    <mergeCell ref="B9:B10"/>
    <mergeCell ref="C9:C10"/>
    <mergeCell ref="D9:D10"/>
    <mergeCell ref="E9:E10"/>
    <mergeCell ref="F9:F10"/>
    <mergeCell ref="G9:G10"/>
  </mergeCells>
  <printOptions/>
  <pageMargins left="0.2" right="0.25" top="0.75" bottom="0.75" header="0.3" footer="0.3"/>
  <pageSetup orientation="landscape" paperSize="9" scale="95"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2:K160"/>
  <sheetViews>
    <sheetView zoomScale="60" zoomScaleNormal="60" workbookViewId="0" topLeftCell="A1">
      <selection activeCell="B154" sqref="B154:C154"/>
    </sheetView>
  </sheetViews>
  <sheetFormatPr defaultColWidth="9.140625" defaultRowHeight="12.75"/>
  <cols>
    <col min="1" max="1" width="9.140625" style="27" customWidth="1"/>
    <col min="2" max="2" width="27.421875" style="27" customWidth="1"/>
    <col min="3" max="3" width="95.57421875" style="27" customWidth="1"/>
    <col min="4" max="4" width="9.8515625" style="27" customWidth="1"/>
    <col min="5" max="5" width="23.57421875" style="27" customWidth="1"/>
    <col min="6" max="6" width="25.7109375" style="27" customWidth="1"/>
    <col min="7" max="7" width="26.00390625" style="27" customWidth="1"/>
    <col min="8" max="8" width="25.7109375" style="30" customWidth="1"/>
    <col min="9" max="9" width="20.7109375" style="31" customWidth="1"/>
    <col min="10" max="10" width="9.140625" style="27" customWidth="1"/>
    <col min="11" max="11" width="17.28125" style="27" bestFit="1" customWidth="1"/>
    <col min="12" max="16384" width="9.140625" style="27" customWidth="1"/>
  </cols>
  <sheetData>
    <row r="2" spans="2:9" s="2" customFormat="1" ht="26.25">
      <c r="B2" s="224" t="s">
        <v>576</v>
      </c>
      <c r="C2" s="225"/>
      <c r="D2" s="226"/>
      <c r="E2" s="164"/>
      <c r="F2" s="164"/>
      <c r="G2" s="164"/>
      <c r="H2" s="164"/>
      <c r="I2" s="164"/>
    </row>
    <row r="3" spans="2:9" s="2" customFormat="1" ht="26.25">
      <c r="B3" s="224" t="s">
        <v>562</v>
      </c>
      <c r="C3" s="225"/>
      <c r="D3" s="226"/>
      <c r="E3" s="164"/>
      <c r="F3" s="164"/>
      <c r="G3" s="164"/>
      <c r="H3" s="164"/>
      <c r="I3" s="360" t="s">
        <v>462</v>
      </c>
    </row>
    <row r="4" spans="2:9" ht="26.25">
      <c r="B4" s="226"/>
      <c r="C4" s="226"/>
      <c r="D4" s="226"/>
      <c r="E4" s="226"/>
      <c r="F4" s="226"/>
      <c r="G4" s="226"/>
      <c r="H4" s="227"/>
      <c r="I4" s="228"/>
    </row>
    <row r="5" spans="2:9" ht="30" customHeight="1">
      <c r="B5" s="587" t="s">
        <v>829</v>
      </c>
      <c r="C5" s="587"/>
      <c r="D5" s="587"/>
      <c r="E5" s="587"/>
      <c r="F5" s="587"/>
      <c r="G5" s="587"/>
      <c r="H5" s="587"/>
      <c r="I5" s="587"/>
    </row>
    <row r="6" spans="2:9" ht="26.25" customHeight="1" thickBot="1">
      <c r="B6" s="28"/>
      <c r="C6" s="29"/>
      <c r="D6" s="29"/>
      <c r="E6" s="29"/>
      <c r="F6" s="29"/>
      <c r="G6" s="29"/>
      <c r="I6" s="351" t="s">
        <v>98</v>
      </c>
    </row>
    <row r="7" spans="2:9" s="52" customFormat="1" ht="22.5" customHeight="1">
      <c r="B7" s="592" t="s">
        <v>817</v>
      </c>
      <c r="C7" s="580" t="s">
        <v>818</v>
      </c>
      <c r="D7" s="594" t="s">
        <v>869</v>
      </c>
      <c r="E7" s="588" t="s">
        <v>567</v>
      </c>
      <c r="F7" s="588" t="s">
        <v>568</v>
      </c>
      <c r="G7" s="590" t="s">
        <v>828</v>
      </c>
      <c r="H7" s="591"/>
      <c r="I7" s="578" t="s">
        <v>826</v>
      </c>
    </row>
    <row r="8" spans="2:9" s="53" customFormat="1" ht="134.25" customHeight="1">
      <c r="B8" s="593"/>
      <c r="C8" s="586"/>
      <c r="D8" s="595"/>
      <c r="E8" s="589"/>
      <c r="F8" s="589"/>
      <c r="G8" s="338" t="s">
        <v>834</v>
      </c>
      <c r="H8" s="338" t="s">
        <v>835</v>
      </c>
      <c r="I8" s="579"/>
    </row>
    <row r="9" spans="2:9" s="55" customFormat="1" ht="23.25">
      <c r="B9" s="203"/>
      <c r="C9" s="204" t="s">
        <v>819</v>
      </c>
      <c r="D9" s="205"/>
      <c r="E9" s="206"/>
      <c r="F9" s="206"/>
      <c r="G9" s="206"/>
      <c r="H9" s="207"/>
      <c r="I9" s="208"/>
    </row>
    <row r="10" spans="2:9" s="55" customFormat="1" ht="23.25">
      <c r="B10" s="209">
        <v>0</v>
      </c>
      <c r="C10" s="210" t="s">
        <v>99</v>
      </c>
      <c r="D10" s="211" t="s">
        <v>887</v>
      </c>
      <c r="E10" s="188"/>
      <c r="F10" s="188"/>
      <c r="G10" s="188"/>
      <c r="H10" s="229"/>
      <c r="I10" s="212"/>
    </row>
    <row r="11" spans="2:9" s="55" customFormat="1" ht="23.25">
      <c r="B11" s="209"/>
      <c r="C11" s="210" t="s">
        <v>610</v>
      </c>
      <c r="D11" s="211" t="s">
        <v>888</v>
      </c>
      <c r="E11" s="486">
        <f>E12+E19+E28+E33+E43</f>
        <v>614944</v>
      </c>
      <c r="F11" s="486">
        <f>F12+F19+F28+F33+F43</f>
        <v>667722</v>
      </c>
      <c r="G11" s="486">
        <f>G12+G19+G28+G33+G43</f>
        <v>711009</v>
      </c>
      <c r="H11" s="486">
        <f>H12+H19+H28+H33+H43</f>
        <v>672961</v>
      </c>
      <c r="I11" s="316">
        <f>H11/G11*100</f>
        <v>94.64873159130194</v>
      </c>
    </row>
    <row r="12" spans="2:9" s="55" customFormat="1" ht="45">
      <c r="B12" s="209">
        <v>1</v>
      </c>
      <c r="C12" s="210" t="s">
        <v>100</v>
      </c>
      <c r="D12" s="211" t="s">
        <v>889</v>
      </c>
      <c r="E12" s="486">
        <f>E13+E14+E15+E16+E17+E18</f>
        <v>4136</v>
      </c>
      <c r="F12" s="486">
        <f>F13+F14+F15+F16+F17+F18</f>
        <v>3723</v>
      </c>
      <c r="G12" s="486">
        <f>G13+G14+G15+G16+G17+G18</f>
        <v>1994</v>
      </c>
      <c r="H12" s="486">
        <f>H13+H14+H15+H16+H17+H18</f>
        <v>4119</v>
      </c>
      <c r="I12" s="317">
        <f>H12/G12*100</f>
        <v>206.56970912738214</v>
      </c>
    </row>
    <row r="13" spans="2:9" s="55" customFormat="1" ht="23.25">
      <c r="B13" s="209" t="s">
        <v>101</v>
      </c>
      <c r="C13" s="213" t="s">
        <v>102</v>
      </c>
      <c r="D13" s="211" t="s">
        <v>890</v>
      </c>
      <c r="E13" s="487"/>
      <c r="F13" s="487"/>
      <c r="G13" s="487"/>
      <c r="H13" s="491"/>
      <c r="I13" s="314"/>
    </row>
    <row r="14" spans="1:9" s="55" customFormat="1" ht="46.5">
      <c r="A14" s="222"/>
      <c r="B14" s="221" t="s">
        <v>103</v>
      </c>
      <c r="C14" s="213" t="s">
        <v>104</v>
      </c>
      <c r="D14" s="211" t="s">
        <v>891</v>
      </c>
      <c r="E14" s="487"/>
      <c r="F14" s="487"/>
      <c r="G14" s="487"/>
      <c r="H14" s="492"/>
      <c r="I14" s="314"/>
    </row>
    <row r="15" spans="2:9" s="55" customFormat="1" ht="23.25">
      <c r="B15" s="209" t="s">
        <v>105</v>
      </c>
      <c r="C15" s="213" t="s">
        <v>106</v>
      </c>
      <c r="D15" s="211" t="s">
        <v>892</v>
      </c>
      <c r="E15" s="487"/>
      <c r="F15" s="487"/>
      <c r="G15" s="487"/>
      <c r="H15" s="491"/>
      <c r="I15" s="314"/>
    </row>
    <row r="16" spans="2:9" s="55" customFormat="1" ht="23.25">
      <c r="B16" s="214" t="s">
        <v>107</v>
      </c>
      <c r="C16" s="213" t="s">
        <v>108</v>
      </c>
      <c r="D16" s="211" t="s">
        <v>893</v>
      </c>
      <c r="E16" s="487">
        <v>1985</v>
      </c>
      <c r="F16" s="487">
        <v>1988</v>
      </c>
      <c r="G16" s="487">
        <v>1994</v>
      </c>
      <c r="H16" s="491">
        <f>2407-440</f>
        <v>1967</v>
      </c>
      <c r="I16" s="314">
        <f>H16/G16*100</f>
        <v>98.64593781344033</v>
      </c>
    </row>
    <row r="17" spans="2:9" s="55" customFormat="1" ht="23.25">
      <c r="B17" s="214" t="s">
        <v>109</v>
      </c>
      <c r="C17" s="213" t="s">
        <v>110</v>
      </c>
      <c r="D17" s="211" t="s">
        <v>894</v>
      </c>
      <c r="E17" s="487"/>
      <c r="F17" s="487"/>
      <c r="G17" s="487"/>
      <c r="H17" s="491"/>
      <c r="I17" s="314"/>
    </row>
    <row r="18" spans="2:9" s="55" customFormat="1" ht="23.25">
      <c r="B18" s="214" t="s">
        <v>111</v>
      </c>
      <c r="C18" s="213" t="s">
        <v>112</v>
      </c>
      <c r="D18" s="211" t="s">
        <v>463</v>
      </c>
      <c r="E18" s="487">
        <v>2151</v>
      </c>
      <c r="F18" s="487">
        <v>1735</v>
      </c>
      <c r="G18" s="487"/>
      <c r="H18" s="492">
        <v>2152</v>
      </c>
      <c r="I18" s="314" t="s">
        <v>570</v>
      </c>
    </row>
    <row r="19" spans="2:9" s="55" customFormat="1" ht="45">
      <c r="B19" s="215">
        <v>2</v>
      </c>
      <c r="C19" s="210" t="s">
        <v>113</v>
      </c>
      <c r="D19" s="211" t="s">
        <v>872</v>
      </c>
      <c r="E19" s="486">
        <f>E20+E21+E22+E23+E24+E25+E26+E27</f>
        <v>610429</v>
      </c>
      <c r="F19" s="486">
        <f>F20+F21+F22+F23+F24+F25+F26+F27</f>
        <v>663980</v>
      </c>
      <c r="G19" s="486">
        <f>G20+G21+G22+G23+G24+G25+G26+G27</f>
        <v>708996</v>
      </c>
      <c r="H19" s="486">
        <f>H20+H21+H22+H23+H24+H25+H26+H27</f>
        <v>668463</v>
      </c>
      <c r="I19" s="317">
        <f>H19/G19*100</f>
        <v>94.28304249953456</v>
      </c>
    </row>
    <row r="20" spans="2:9" s="55" customFormat="1" ht="23.25">
      <c r="B20" s="209" t="s">
        <v>114</v>
      </c>
      <c r="C20" s="213" t="s">
        <v>115</v>
      </c>
      <c r="D20" s="211" t="s">
        <v>871</v>
      </c>
      <c r="E20" s="487"/>
      <c r="F20" s="487"/>
      <c r="G20" s="487"/>
      <c r="H20" s="491"/>
      <c r="I20" s="314"/>
    </row>
    <row r="21" spans="2:9" s="55" customFormat="1" ht="23.25">
      <c r="B21" s="214" t="s">
        <v>116</v>
      </c>
      <c r="C21" s="213" t="s">
        <v>117</v>
      </c>
      <c r="D21" s="211" t="s">
        <v>820</v>
      </c>
      <c r="E21" s="487">
        <v>188416</v>
      </c>
      <c r="F21" s="487">
        <v>180969</v>
      </c>
      <c r="G21" s="487">
        <v>184124</v>
      </c>
      <c r="H21" s="492">
        <f>357879-174015</f>
        <v>183864</v>
      </c>
      <c r="I21" s="314">
        <f>H21/G21*100</f>
        <v>99.85879081488562</v>
      </c>
    </row>
    <row r="22" spans="2:9" s="55" customFormat="1" ht="23.25">
      <c r="B22" s="209" t="s">
        <v>119</v>
      </c>
      <c r="C22" s="213" t="s">
        <v>120</v>
      </c>
      <c r="D22" s="211" t="s">
        <v>895</v>
      </c>
      <c r="E22" s="487">
        <v>269667</v>
      </c>
      <c r="F22" s="487">
        <v>438621</v>
      </c>
      <c r="G22" s="487">
        <v>474483</v>
      </c>
      <c r="H22" s="491">
        <f>1382260-980276</f>
        <v>401984</v>
      </c>
      <c r="I22" s="314">
        <f>H22/G22*100</f>
        <v>84.72042201722716</v>
      </c>
    </row>
    <row r="23" spans="2:9" s="55" customFormat="1" ht="23.25">
      <c r="B23" s="209" t="s">
        <v>121</v>
      </c>
      <c r="C23" s="213" t="s">
        <v>122</v>
      </c>
      <c r="D23" s="211" t="s">
        <v>896</v>
      </c>
      <c r="E23" s="487"/>
      <c r="F23" s="487"/>
      <c r="G23" s="487"/>
      <c r="H23" s="491"/>
      <c r="I23" s="314"/>
    </row>
    <row r="24" spans="2:9" s="55" customFormat="1" ht="23.25">
      <c r="B24" s="209" t="s">
        <v>123</v>
      </c>
      <c r="C24" s="213" t="s">
        <v>124</v>
      </c>
      <c r="D24" s="211" t="s">
        <v>897</v>
      </c>
      <c r="E24" s="487">
        <v>1291</v>
      </c>
      <c r="F24" s="487">
        <v>1290</v>
      </c>
      <c r="G24" s="487">
        <v>1290</v>
      </c>
      <c r="H24" s="492">
        <v>1290</v>
      </c>
      <c r="I24" s="314">
        <f>H24/G24*100</f>
        <v>100</v>
      </c>
    </row>
    <row r="25" spans="2:9" s="55" customFormat="1" ht="23.25">
      <c r="B25" s="209" t="s">
        <v>125</v>
      </c>
      <c r="C25" s="213" t="s">
        <v>126</v>
      </c>
      <c r="D25" s="211" t="s">
        <v>873</v>
      </c>
      <c r="E25" s="487">
        <v>78709</v>
      </c>
      <c r="F25" s="487">
        <v>41465</v>
      </c>
      <c r="G25" s="487">
        <v>47569</v>
      </c>
      <c r="H25" s="491">
        <v>79689</v>
      </c>
      <c r="I25" s="314">
        <f>H25/G25*100</f>
        <v>167.52296663793646</v>
      </c>
    </row>
    <row r="26" spans="2:9" s="55" customFormat="1" ht="23.25">
      <c r="B26" s="209" t="s">
        <v>127</v>
      </c>
      <c r="C26" s="213" t="s">
        <v>128</v>
      </c>
      <c r="D26" s="211" t="s">
        <v>898</v>
      </c>
      <c r="E26" s="487"/>
      <c r="F26" s="487"/>
      <c r="G26" s="487"/>
      <c r="H26" s="491"/>
      <c r="I26" s="314"/>
    </row>
    <row r="27" spans="2:9" s="55" customFormat="1" ht="23.25">
      <c r="B27" s="209" t="s">
        <v>129</v>
      </c>
      <c r="C27" s="213" t="s">
        <v>130</v>
      </c>
      <c r="D27" s="211" t="s">
        <v>870</v>
      </c>
      <c r="E27" s="487">
        <v>72346</v>
      </c>
      <c r="F27" s="487">
        <v>1635</v>
      </c>
      <c r="G27" s="487">
        <v>1530</v>
      </c>
      <c r="H27" s="491">
        <v>1636</v>
      </c>
      <c r="I27" s="314">
        <f>H27/G27*100</f>
        <v>106.9281045751634</v>
      </c>
    </row>
    <row r="28" spans="2:9" s="55" customFormat="1" ht="23.25">
      <c r="B28" s="215">
        <v>3</v>
      </c>
      <c r="C28" s="210" t="s">
        <v>131</v>
      </c>
      <c r="D28" s="211" t="s">
        <v>880</v>
      </c>
      <c r="E28" s="486">
        <f>E29+E30+E31+E32</f>
        <v>0</v>
      </c>
      <c r="F28" s="486">
        <f>F29+F30+F31+F32</f>
        <v>0</v>
      </c>
      <c r="G28" s="486">
        <f>G29+G30+G31+G32</f>
        <v>0</v>
      </c>
      <c r="H28" s="486">
        <f>H29+H30+H31+H32</f>
        <v>0</v>
      </c>
      <c r="I28" s="314"/>
    </row>
    <row r="29" spans="2:9" s="55" customFormat="1" ht="23.25">
      <c r="B29" s="209" t="s">
        <v>132</v>
      </c>
      <c r="C29" s="213" t="s">
        <v>133</v>
      </c>
      <c r="D29" s="211" t="s">
        <v>899</v>
      </c>
      <c r="E29" s="487"/>
      <c r="F29" s="487"/>
      <c r="G29" s="487"/>
      <c r="H29" s="491"/>
      <c r="I29" s="314"/>
    </row>
    <row r="30" spans="2:9" s="55" customFormat="1" ht="23.25">
      <c r="B30" s="214" t="s">
        <v>134</v>
      </c>
      <c r="C30" s="213" t="s">
        <v>135</v>
      </c>
      <c r="D30" s="211" t="s">
        <v>900</v>
      </c>
      <c r="E30" s="487"/>
      <c r="F30" s="487"/>
      <c r="G30" s="487"/>
      <c r="H30" s="491"/>
      <c r="I30" s="314"/>
    </row>
    <row r="31" spans="2:11" s="55" customFormat="1" ht="23.25">
      <c r="B31" s="214" t="s">
        <v>136</v>
      </c>
      <c r="C31" s="213" t="s">
        <v>137</v>
      </c>
      <c r="D31" s="211" t="s">
        <v>901</v>
      </c>
      <c r="E31" s="487"/>
      <c r="F31" s="487"/>
      <c r="G31" s="487"/>
      <c r="H31" s="492"/>
      <c r="I31" s="314"/>
      <c r="K31" s="541"/>
    </row>
    <row r="32" spans="2:11" s="55" customFormat="1" ht="23.25">
      <c r="B32" s="214" t="s">
        <v>138</v>
      </c>
      <c r="C32" s="213" t="s">
        <v>139</v>
      </c>
      <c r="D32" s="211" t="s">
        <v>902</v>
      </c>
      <c r="E32" s="487"/>
      <c r="F32" s="487"/>
      <c r="G32" s="487"/>
      <c r="H32" s="491"/>
      <c r="I32" s="314"/>
      <c r="K32" s="541"/>
    </row>
    <row r="33" spans="2:9" s="55" customFormat="1" ht="45">
      <c r="B33" s="216" t="s">
        <v>140</v>
      </c>
      <c r="C33" s="210" t="s">
        <v>144</v>
      </c>
      <c r="D33" s="211" t="s">
        <v>903</v>
      </c>
      <c r="E33" s="486">
        <f>E34+E35+E36+E37+E38+E39+E40+E41+E42</f>
        <v>379</v>
      </c>
      <c r="F33" s="486">
        <f>F34+F35+F36+F37+F38+F39+F40+F41+F42</f>
        <v>19</v>
      </c>
      <c r="G33" s="486">
        <f>G34+G35+G36+G37+G38+G39+G40+G41+G42</f>
        <v>19</v>
      </c>
      <c r="H33" s="486">
        <f>H34+H35+H36+H37+H38+H39+H40+H41+H42</f>
        <v>379</v>
      </c>
      <c r="I33" s="317">
        <f>H33/G33*100</f>
        <v>1994.736842105263</v>
      </c>
    </row>
    <row r="34" spans="2:9" s="55" customFormat="1" ht="23.25">
      <c r="B34" s="214" t="s">
        <v>145</v>
      </c>
      <c r="C34" s="213" t="s">
        <v>146</v>
      </c>
      <c r="D34" s="211" t="s">
        <v>904</v>
      </c>
      <c r="E34" s="487"/>
      <c r="F34" s="487"/>
      <c r="G34" s="487"/>
      <c r="H34" s="491"/>
      <c r="I34" s="314"/>
    </row>
    <row r="35" spans="2:9" s="55" customFormat="1" ht="46.5">
      <c r="B35" s="214" t="s">
        <v>147</v>
      </c>
      <c r="C35" s="213" t="s">
        <v>148</v>
      </c>
      <c r="D35" s="211" t="s">
        <v>149</v>
      </c>
      <c r="E35" s="487"/>
      <c r="F35" s="487"/>
      <c r="G35" s="487"/>
      <c r="H35" s="492"/>
      <c r="I35" s="314"/>
    </row>
    <row r="36" spans="2:9" s="55" customFormat="1" ht="46.5">
      <c r="B36" s="214" t="s">
        <v>150</v>
      </c>
      <c r="C36" s="213" t="s">
        <v>151</v>
      </c>
      <c r="D36" s="211" t="s">
        <v>152</v>
      </c>
      <c r="E36" s="487"/>
      <c r="F36" s="487"/>
      <c r="G36" s="487"/>
      <c r="H36" s="492">
        <f>4077-4077</f>
        <v>0</v>
      </c>
      <c r="I36" s="314"/>
    </row>
    <row r="37" spans="2:9" s="55" customFormat="1" ht="46.5">
      <c r="B37" s="214" t="s">
        <v>153</v>
      </c>
      <c r="C37" s="213" t="s">
        <v>154</v>
      </c>
      <c r="D37" s="211" t="s">
        <v>155</v>
      </c>
      <c r="E37" s="487"/>
      <c r="F37" s="487"/>
      <c r="G37" s="487"/>
      <c r="H37" s="491"/>
      <c r="I37" s="314"/>
    </row>
    <row r="38" spans="2:9" s="55" customFormat="1" ht="46.5">
      <c r="B38" s="214" t="s">
        <v>153</v>
      </c>
      <c r="C38" s="213" t="s">
        <v>156</v>
      </c>
      <c r="D38" s="211" t="s">
        <v>157</v>
      </c>
      <c r="E38" s="487"/>
      <c r="F38" s="487"/>
      <c r="G38" s="487"/>
      <c r="H38" s="491"/>
      <c r="I38" s="314"/>
    </row>
    <row r="39" spans="2:9" s="55" customFormat="1" ht="23.25">
      <c r="B39" s="214" t="s">
        <v>158</v>
      </c>
      <c r="C39" s="213" t="s">
        <v>159</v>
      </c>
      <c r="D39" s="211" t="s">
        <v>160</v>
      </c>
      <c r="E39" s="487"/>
      <c r="F39" s="487"/>
      <c r="G39" s="487"/>
      <c r="H39" s="491"/>
      <c r="I39" s="314"/>
    </row>
    <row r="40" spans="2:9" s="55" customFormat="1" ht="23.25">
      <c r="B40" s="214" t="s">
        <v>158</v>
      </c>
      <c r="C40" s="213" t="s">
        <v>161</v>
      </c>
      <c r="D40" s="211" t="s">
        <v>162</v>
      </c>
      <c r="E40" s="487"/>
      <c r="F40" s="487"/>
      <c r="G40" s="487"/>
      <c r="H40" s="491"/>
      <c r="I40" s="314"/>
    </row>
    <row r="41" spans="2:9" s="55" customFormat="1" ht="23.25">
      <c r="B41" s="214" t="s">
        <v>163</v>
      </c>
      <c r="C41" s="213" t="s">
        <v>164</v>
      </c>
      <c r="D41" s="211" t="s">
        <v>165</v>
      </c>
      <c r="E41" s="487"/>
      <c r="F41" s="487"/>
      <c r="G41" s="487"/>
      <c r="H41" s="491"/>
      <c r="I41" s="314"/>
    </row>
    <row r="42" spans="2:9" s="55" customFormat="1" ht="23.25">
      <c r="B42" s="214" t="s">
        <v>166</v>
      </c>
      <c r="C42" s="213" t="s">
        <v>167</v>
      </c>
      <c r="D42" s="211" t="s">
        <v>168</v>
      </c>
      <c r="E42" s="487">
        <v>379</v>
      </c>
      <c r="F42" s="487">
        <v>19</v>
      </c>
      <c r="G42" s="487">
        <v>19</v>
      </c>
      <c r="H42" s="491">
        <v>379</v>
      </c>
      <c r="I42" s="314">
        <f>H42/G42*100</f>
        <v>1994.736842105263</v>
      </c>
    </row>
    <row r="43" spans="2:9" s="55" customFormat="1" ht="45">
      <c r="B43" s="216">
        <v>5</v>
      </c>
      <c r="C43" s="210" t="s">
        <v>169</v>
      </c>
      <c r="D43" s="211" t="s">
        <v>170</v>
      </c>
      <c r="E43" s="487"/>
      <c r="F43" s="487"/>
      <c r="G43" s="487"/>
      <c r="H43" s="491"/>
      <c r="I43" s="314"/>
    </row>
    <row r="44" spans="2:9" s="55" customFormat="1" ht="23.25">
      <c r="B44" s="214" t="s">
        <v>171</v>
      </c>
      <c r="C44" s="213" t="s">
        <v>172</v>
      </c>
      <c r="D44" s="211" t="s">
        <v>173</v>
      </c>
      <c r="E44" s="487"/>
      <c r="F44" s="487"/>
      <c r="G44" s="487"/>
      <c r="H44" s="491"/>
      <c r="I44" s="314"/>
    </row>
    <row r="45" spans="2:9" s="55" customFormat="1" ht="23.25">
      <c r="B45" s="214" t="s">
        <v>174</v>
      </c>
      <c r="C45" s="213" t="s">
        <v>175</v>
      </c>
      <c r="D45" s="211" t="s">
        <v>176</v>
      </c>
      <c r="E45" s="487"/>
      <c r="F45" s="487"/>
      <c r="G45" s="487"/>
      <c r="H45" s="491"/>
      <c r="I45" s="314"/>
    </row>
    <row r="46" spans="2:9" s="55" customFormat="1" ht="23.25">
      <c r="B46" s="214" t="s">
        <v>177</v>
      </c>
      <c r="C46" s="213" t="s">
        <v>178</v>
      </c>
      <c r="D46" s="211" t="s">
        <v>179</v>
      </c>
      <c r="E46" s="487"/>
      <c r="F46" s="487"/>
      <c r="G46" s="487"/>
      <c r="H46" s="492"/>
      <c r="I46" s="314"/>
    </row>
    <row r="47" spans="2:9" s="55" customFormat="1" ht="46.5">
      <c r="B47" s="214" t="s">
        <v>477</v>
      </c>
      <c r="C47" s="213" t="s">
        <v>180</v>
      </c>
      <c r="D47" s="211" t="s">
        <v>181</v>
      </c>
      <c r="E47" s="487"/>
      <c r="F47" s="487"/>
      <c r="G47" s="487"/>
      <c r="H47" s="491"/>
      <c r="I47" s="314"/>
    </row>
    <row r="48" spans="2:9" s="55" customFormat="1" ht="23.25">
      <c r="B48" s="214" t="s">
        <v>182</v>
      </c>
      <c r="C48" s="213" t="s">
        <v>183</v>
      </c>
      <c r="D48" s="211" t="s">
        <v>184</v>
      </c>
      <c r="E48" s="487"/>
      <c r="F48" s="487"/>
      <c r="G48" s="487"/>
      <c r="H48" s="492"/>
      <c r="I48" s="314"/>
    </row>
    <row r="49" spans="2:9" s="55" customFormat="1" ht="23.25">
      <c r="B49" s="214" t="s">
        <v>185</v>
      </c>
      <c r="C49" s="213" t="s">
        <v>186</v>
      </c>
      <c r="D49" s="211" t="s">
        <v>187</v>
      </c>
      <c r="E49" s="487"/>
      <c r="F49" s="487"/>
      <c r="G49" s="487"/>
      <c r="H49" s="491"/>
      <c r="I49" s="314"/>
    </row>
    <row r="50" spans="2:9" s="55" customFormat="1" ht="23.25">
      <c r="B50" s="214" t="s">
        <v>188</v>
      </c>
      <c r="C50" s="213" t="s">
        <v>189</v>
      </c>
      <c r="D50" s="211" t="s">
        <v>190</v>
      </c>
      <c r="E50" s="487"/>
      <c r="F50" s="487"/>
      <c r="G50" s="487"/>
      <c r="H50" s="491"/>
      <c r="I50" s="314"/>
    </row>
    <row r="51" spans="2:9" s="55" customFormat="1" ht="23.25">
      <c r="B51" s="216">
        <v>288</v>
      </c>
      <c r="C51" s="210" t="s">
        <v>927</v>
      </c>
      <c r="D51" s="211" t="s">
        <v>191</v>
      </c>
      <c r="E51" s="488">
        <v>5931</v>
      </c>
      <c r="F51" s="488"/>
      <c r="G51" s="488"/>
      <c r="H51" s="492">
        <v>26862</v>
      </c>
      <c r="I51" s="314"/>
    </row>
    <row r="52" spans="2:9" s="55" customFormat="1" ht="45">
      <c r="B52" s="216"/>
      <c r="C52" s="210" t="s">
        <v>192</v>
      </c>
      <c r="D52" s="211" t="s">
        <v>193</v>
      </c>
      <c r="E52" s="486">
        <f>E53+E60+E68+E69+E70+E71+E77+E78+E79</f>
        <v>374497</v>
      </c>
      <c r="F52" s="486">
        <f>F53+F60+F68+F69+F70+F71+F77+F78+F79</f>
        <v>374620</v>
      </c>
      <c r="G52" s="486">
        <f>G53+G60+G68+G69+G70+G71+G77+G78+G79</f>
        <v>363452</v>
      </c>
      <c r="H52" s="486">
        <f>H53+H60+H68+H69+H70+H71+H77+H78+H79</f>
        <v>437203</v>
      </c>
      <c r="I52" s="317">
        <f>H52/G52*100</f>
        <v>120.29181294916522</v>
      </c>
    </row>
    <row r="53" spans="2:9" s="55" customFormat="1" ht="23.25">
      <c r="B53" s="216" t="s">
        <v>194</v>
      </c>
      <c r="C53" s="210" t="s">
        <v>195</v>
      </c>
      <c r="D53" s="211" t="s">
        <v>196</v>
      </c>
      <c r="E53" s="486">
        <f>E54+E55+E56+E57+E58+E59</f>
        <v>74398</v>
      </c>
      <c r="F53" s="486">
        <f>F54+F55+F56+F57+F58+F59</f>
        <v>54946</v>
      </c>
      <c r="G53" s="486">
        <f>G54+G55+G56+G57+G58+G59</f>
        <v>47400</v>
      </c>
      <c r="H53" s="486">
        <f>H54+H55+H56+H57+H58+H59</f>
        <v>65257</v>
      </c>
      <c r="I53" s="317">
        <f>H53/G53*100</f>
        <v>137.67299578059072</v>
      </c>
    </row>
    <row r="54" spans="2:9" s="55" customFormat="1" ht="23.25">
      <c r="B54" s="214">
        <v>10</v>
      </c>
      <c r="C54" s="213" t="s">
        <v>197</v>
      </c>
      <c r="D54" s="211" t="s">
        <v>198</v>
      </c>
      <c r="E54" s="487">
        <v>49786</v>
      </c>
      <c r="F54" s="487">
        <v>51572</v>
      </c>
      <c r="G54" s="487">
        <v>46100</v>
      </c>
      <c r="H54" s="491">
        <f>60971</f>
        <v>60971</v>
      </c>
      <c r="I54" s="314">
        <f>H54/G54*100</f>
        <v>132.25813449023863</v>
      </c>
    </row>
    <row r="55" spans="2:9" s="55" customFormat="1" ht="23.25">
      <c r="B55" s="214">
        <v>11</v>
      </c>
      <c r="C55" s="213" t="s">
        <v>199</v>
      </c>
      <c r="D55" s="211" t="s">
        <v>200</v>
      </c>
      <c r="E55" s="487"/>
      <c r="F55" s="487"/>
      <c r="G55" s="487"/>
      <c r="H55" s="491"/>
      <c r="I55" s="314"/>
    </row>
    <row r="56" spans="2:9" s="55" customFormat="1" ht="23.25">
      <c r="B56" s="214">
        <v>12</v>
      </c>
      <c r="C56" s="213" t="s">
        <v>201</v>
      </c>
      <c r="D56" s="211" t="s">
        <v>202</v>
      </c>
      <c r="E56" s="487"/>
      <c r="F56" s="487"/>
      <c r="G56" s="487"/>
      <c r="H56" s="491"/>
      <c r="I56" s="314"/>
    </row>
    <row r="57" spans="2:9" s="55" customFormat="1" ht="23.25">
      <c r="B57" s="214">
        <v>13</v>
      </c>
      <c r="C57" s="213" t="s">
        <v>203</v>
      </c>
      <c r="D57" s="211" t="s">
        <v>204</v>
      </c>
      <c r="E57" s="487"/>
      <c r="F57" s="487"/>
      <c r="G57" s="487"/>
      <c r="H57" s="491"/>
      <c r="I57" s="314"/>
    </row>
    <row r="58" spans="2:9" s="55" customFormat="1" ht="23.25">
      <c r="B58" s="214">
        <v>14</v>
      </c>
      <c r="C58" s="213" t="s">
        <v>205</v>
      </c>
      <c r="D58" s="211" t="s">
        <v>206</v>
      </c>
      <c r="E58" s="487"/>
      <c r="F58" s="487"/>
      <c r="G58" s="487"/>
      <c r="H58" s="491"/>
      <c r="I58" s="314"/>
    </row>
    <row r="59" spans="2:9" s="55" customFormat="1" ht="23.25">
      <c r="B59" s="214">
        <v>15</v>
      </c>
      <c r="C59" s="217" t="s">
        <v>207</v>
      </c>
      <c r="D59" s="211" t="s">
        <v>208</v>
      </c>
      <c r="E59" s="487">
        <v>24612</v>
      </c>
      <c r="F59" s="487">
        <v>3374</v>
      </c>
      <c r="G59" s="487">
        <v>1300</v>
      </c>
      <c r="H59" s="492">
        <v>4286</v>
      </c>
      <c r="I59" s="314">
        <f>H59/G59*100</f>
        <v>329.6923076923077</v>
      </c>
    </row>
    <row r="60" spans="2:9" s="55" customFormat="1" ht="45">
      <c r="B60" s="216"/>
      <c r="C60" s="210" t="s">
        <v>209</v>
      </c>
      <c r="D60" s="211" t="s">
        <v>210</v>
      </c>
      <c r="E60" s="486">
        <f>E61+E62+E63+E64+E65+E66+E67</f>
        <v>207822</v>
      </c>
      <c r="F60" s="486">
        <f>F61+F62+F63+F64+F65+F66+F67</f>
        <v>275065</v>
      </c>
      <c r="G60" s="486">
        <f>G61+G62+G63+G64+G65+G66+G67</f>
        <v>293059</v>
      </c>
      <c r="H60" s="486">
        <f>H61+H62+H63+H64+H65+H66+H67</f>
        <v>198455</v>
      </c>
      <c r="I60" s="317">
        <f>H60/G60*100</f>
        <v>67.71844577371792</v>
      </c>
    </row>
    <row r="61" spans="2:9" s="54" customFormat="1" ht="23.25">
      <c r="B61" s="214" t="s">
        <v>211</v>
      </c>
      <c r="C61" s="213" t="s">
        <v>212</v>
      </c>
      <c r="D61" s="211" t="s">
        <v>213</v>
      </c>
      <c r="E61" s="487"/>
      <c r="F61" s="487"/>
      <c r="G61" s="487"/>
      <c r="H61" s="491"/>
      <c r="I61" s="314"/>
    </row>
    <row r="62" spans="2:9" s="54" customFormat="1" ht="23.25">
      <c r="B62" s="214" t="s">
        <v>216</v>
      </c>
      <c r="C62" s="213" t="s">
        <v>217</v>
      </c>
      <c r="D62" s="211" t="s">
        <v>218</v>
      </c>
      <c r="E62" s="487"/>
      <c r="F62" s="487"/>
      <c r="G62" s="487"/>
      <c r="H62" s="493"/>
      <c r="I62" s="314"/>
    </row>
    <row r="63" spans="2:9" s="55" customFormat="1" ht="23.25">
      <c r="B63" s="214" t="s">
        <v>219</v>
      </c>
      <c r="C63" s="213" t="s">
        <v>220</v>
      </c>
      <c r="D63" s="211" t="s">
        <v>221</v>
      </c>
      <c r="E63" s="487"/>
      <c r="F63" s="487">
        <v>39700</v>
      </c>
      <c r="G63" s="487">
        <v>39600</v>
      </c>
      <c r="H63" s="494"/>
      <c r="I63" s="314" t="s">
        <v>570</v>
      </c>
    </row>
    <row r="64" spans="2:9" s="54" customFormat="1" ht="23.25">
      <c r="B64" s="214" t="s">
        <v>222</v>
      </c>
      <c r="C64" s="213" t="s">
        <v>223</v>
      </c>
      <c r="D64" s="211" t="s">
        <v>224</v>
      </c>
      <c r="E64" s="487"/>
      <c r="F64" s="487"/>
      <c r="G64" s="487"/>
      <c r="H64" s="495"/>
      <c r="I64" s="314"/>
    </row>
    <row r="65" spans="2:9" ht="23.25">
      <c r="B65" s="214" t="s">
        <v>225</v>
      </c>
      <c r="C65" s="213" t="s">
        <v>226</v>
      </c>
      <c r="D65" s="211" t="s">
        <v>227</v>
      </c>
      <c r="E65" s="487">
        <v>207822</v>
      </c>
      <c r="F65" s="487">
        <v>235365</v>
      </c>
      <c r="G65" s="487">
        <v>253459</v>
      </c>
      <c r="H65" s="493">
        <f>970395-771940</f>
        <v>198455</v>
      </c>
      <c r="I65" s="314">
        <f>H65/G65*100</f>
        <v>78.298659743785</v>
      </c>
    </row>
    <row r="66" spans="2:9" ht="23.25">
      <c r="B66" s="214" t="s">
        <v>228</v>
      </c>
      <c r="C66" s="213" t="s">
        <v>229</v>
      </c>
      <c r="D66" s="211" t="s">
        <v>230</v>
      </c>
      <c r="E66" s="487"/>
      <c r="F66" s="487"/>
      <c r="G66" s="487"/>
      <c r="H66" s="493"/>
      <c r="I66" s="314"/>
    </row>
    <row r="67" spans="2:9" ht="23.25">
      <c r="B67" s="214" t="s">
        <v>231</v>
      </c>
      <c r="C67" s="213" t="s">
        <v>232</v>
      </c>
      <c r="D67" s="211" t="s">
        <v>233</v>
      </c>
      <c r="E67" s="487"/>
      <c r="F67" s="487"/>
      <c r="G67" s="487"/>
      <c r="H67" s="493"/>
      <c r="I67" s="314"/>
    </row>
    <row r="68" spans="2:9" ht="23.25">
      <c r="B68" s="216">
        <v>21</v>
      </c>
      <c r="C68" s="210" t="s">
        <v>234</v>
      </c>
      <c r="D68" s="211" t="s">
        <v>235</v>
      </c>
      <c r="E68" s="487"/>
      <c r="F68" s="487"/>
      <c r="G68" s="487"/>
      <c r="H68" s="493"/>
      <c r="I68" s="314"/>
    </row>
    <row r="69" spans="2:9" ht="23.25">
      <c r="B69" s="216">
        <v>22</v>
      </c>
      <c r="C69" s="210" t="s">
        <v>236</v>
      </c>
      <c r="D69" s="211" t="s">
        <v>237</v>
      </c>
      <c r="E69" s="487">
        <v>9820</v>
      </c>
      <c r="F69" s="487">
        <v>12991</v>
      </c>
      <c r="G69" s="487"/>
      <c r="H69" s="493">
        <f>30537+242+9720+513-30537</f>
        <v>10475</v>
      </c>
      <c r="I69" s="314" t="s">
        <v>570</v>
      </c>
    </row>
    <row r="70" spans="2:9" ht="45">
      <c r="B70" s="216">
        <v>236</v>
      </c>
      <c r="C70" s="210" t="s">
        <v>238</v>
      </c>
      <c r="D70" s="211" t="s">
        <v>239</v>
      </c>
      <c r="E70" s="487"/>
      <c r="F70" s="487"/>
      <c r="G70" s="487"/>
      <c r="H70" s="493"/>
      <c r="I70" s="314"/>
    </row>
    <row r="71" spans="2:9" ht="45">
      <c r="B71" s="216" t="s">
        <v>240</v>
      </c>
      <c r="C71" s="210" t="s">
        <v>241</v>
      </c>
      <c r="D71" s="211" t="s">
        <v>242</v>
      </c>
      <c r="E71" s="486">
        <f>E72+E73+E74+E75+E76</f>
        <v>1127</v>
      </c>
      <c r="F71" s="486">
        <f>F72+F73+F74+F75+F76</f>
        <v>954</v>
      </c>
      <c r="G71" s="486">
        <f>G72+G73+G74+G75+G76</f>
        <v>481</v>
      </c>
      <c r="H71" s="486">
        <f>H72+H73+H74+H75+H76</f>
        <v>2136</v>
      </c>
      <c r="I71" s="317">
        <f>H71/G71*100</f>
        <v>444.07484407484407</v>
      </c>
    </row>
    <row r="72" spans="2:11" ht="46.5">
      <c r="B72" s="214" t="s">
        <v>243</v>
      </c>
      <c r="C72" s="213" t="s">
        <v>244</v>
      </c>
      <c r="D72" s="211" t="s">
        <v>245</v>
      </c>
      <c r="E72" s="487"/>
      <c r="F72" s="487"/>
      <c r="G72" s="487"/>
      <c r="H72" s="493"/>
      <c r="I72" s="314"/>
      <c r="K72" s="520"/>
    </row>
    <row r="73" spans="2:9" ht="46.5">
      <c r="B73" s="214" t="s">
        <v>246</v>
      </c>
      <c r="C73" s="213" t="s">
        <v>247</v>
      </c>
      <c r="D73" s="211" t="s">
        <v>248</v>
      </c>
      <c r="E73" s="487"/>
      <c r="F73" s="487"/>
      <c r="G73" s="487"/>
      <c r="H73" s="493"/>
      <c r="I73" s="314"/>
    </row>
    <row r="74" spans="2:9" ht="23.25">
      <c r="B74" s="214" t="s">
        <v>249</v>
      </c>
      <c r="C74" s="213" t="s">
        <v>250</v>
      </c>
      <c r="D74" s="211" t="s">
        <v>251</v>
      </c>
      <c r="E74" s="487">
        <v>877</v>
      </c>
      <c r="F74" s="487">
        <v>704</v>
      </c>
      <c r="G74" s="487">
        <v>231</v>
      </c>
      <c r="H74" s="493">
        <v>886</v>
      </c>
      <c r="I74" s="314">
        <f>H74/G74*100</f>
        <v>383.54978354978357</v>
      </c>
    </row>
    <row r="75" spans="2:9" ht="23.25">
      <c r="B75" s="214" t="s">
        <v>252</v>
      </c>
      <c r="C75" s="213" t="s">
        <v>253</v>
      </c>
      <c r="D75" s="211" t="s">
        <v>254</v>
      </c>
      <c r="E75" s="487"/>
      <c r="F75" s="487"/>
      <c r="G75" s="487"/>
      <c r="H75" s="493"/>
      <c r="I75" s="314"/>
    </row>
    <row r="76" spans="2:9" ht="46.5">
      <c r="B76" s="214" t="s">
        <v>255</v>
      </c>
      <c r="C76" s="213" t="s">
        <v>256</v>
      </c>
      <c r="D76" s="211" t="s">
        <v>257</v>
      </c>
      <c r="E76" s="487">
        <v>250</v>
      </c>
      <c r="F76" s="487">
        <v>250</v>
      </c>
      <c r="G76" s="487">
        <v>250</v>
      </c>
      <c r="H76" s="494">
        <v>1250</v>
      </c>
      <c r="I76" s="315">
        <f>H76/G76*100</f>
        <v>500</v>
      </c>
    </row>
    <row r="77" spans="2:11" ht="23.25">
      <c r="B77" s="216">
        <v>24</v>
      </c>
      <c r="C77" s="210" t="s">
        <v>258</v>
      </c>
      <c r="D77" s="211" t="s">
        <v>259</v>
      </c>
      <c r="E77" s="487">
        <v>54320</v>
      </c>
      <c r="F77" s="487">
        <v>30664</v>
      </c>
      <c r="G77" s="487">
        <v>22512</v>
      </c>
      <c r="H77" s="493">
        <v>37447</v>
      </c>
      <c r="I77" s="315">
        <f>H77/G77*100</f>
        <v>166.34239516702203</v>
      </c>
      <c r="K77" s="313"/>
    </row>
    <row r="78" spans="2:9" ht="23.25">
      <c r="B78" s="216">
        <v>27</v>
      </c>
      <c r="C78" s="210" t="s">
        <v>260</v>
      </c>
      <c r="D78" s="211" t="s">
        <v>261</v>
      </c>
      <c r="E78" s="487">
        <v>14106</v>
      </c>
      <c r="F78" s="487"/>
      <c r="G78" s="487"/>
      <c r="H78" s="493">
        <v>106490</v>
      </c>
      <c r="I78" s="314"/>
    </row>
    <row r="79" spans="2:9" ht="23.25">
      <c r="B79" s="216" t="s">
        <v>262</v>
      </c>
      <c r="C79" s="210" t="s">
        <v>263</v>
      </c>
      <c r="D79" s="211" t="s">
        <v>264</v>
      </c>
      <c r="E79" s="487">
        <v>12904</v>
      </c>
      <c r="F79" s="487"/>
      <c r="G79" s="487"/>
      <c r="H79" s="493">
        <f>43805-26862</f>
        <v>16943</v>
      </c>
      <c r="I79" s="314"/>
    </row>
    <row r="80" spans="2:11" ht="45">
      <c r="B80" s="216"/>
      <c r="C80" s="210" t="s">
        <v>265</v>
      </c>
      <c r="D80" s="211" t="s">
        <v>266</v>
      </c>
      <c r="E80" s="486">
        <f>E10+E11+E51+E52</f>
        <v>995372</v>
      </c>
      <c r="F80" s="486">
        <f>F10+F11+F51+F52</f>
        <v>1042342</v>
      </c>
      <c r="G80" s="486">
        <f>G10+G11+G51+G52</f>
        <v>1074461</v>
      </c>
      <c r="H80" s="490">
        <f>H10+H11+H51+H52</f>
        <v>1137026</v>
      </c>
      <c r="I80" s="317">
        <f>H80/G80*100</f>
        <v>105.82291958479647</v>
      </c>
      <c r="K80" s="313"/>
    </row>
    <row r="81" spans="2:9" ht="23.25">
      <c r="B81" s="216">
        <v>88</v>
      </c>
      <c r="C81" s="210" t="s">
        <v>267</v>
      </c>
      <c r="D81" s="211" t="s">
        <v>268</v>
      </c>
      <c r="E81" s="487">
        <v>35335</v>
      </c>
      <c r="F81" s="487">
        <v>24819</v>
      </c>
      <c r="G81" s="487">
        <v>24819</v>
      </c>
      <c r="H81" s="493">
        <v>35457</v>
      </c>
      <c r="I81" s="315">
        <f>H81/G81*100</f>
        <v>142.86232322011364</v>
      </c>
    </row>
    <row r="82" spans="2:9" ht="23.25">
      <c r="B82" s="216"/>
      <c r="C82" s="210" t="s">
        <v>824</v>
      </c>
      <c r="D82" s="165"/>
      <c r="E82" s="487"/>
      <c r="F82" s="487"/>
      <c r="G82" s="487"/>
      <c r="H82" s="493"/>
      <c r="I82" s="314"/>
    </row>
    <row r="83" spans="2:11" ht="45">
      <c r="B83" s="216"/>
      <c r="C83" s="210" t="s">
        <v>269</v>
      </c>
      <c r="D83" s="211" t="s">
        <v>270</v>
      </c>
      <c r="E83" s="487">
        <f>E84+E93-E94+E95+E96+E97-E98+E99+E102-E103</f>
        <v>141524</v>
      </c>
      <c r="F83" s="487">
        <v>108830</v>
      </c>
      <c r="G83" s="496">
        <v>153153</v>
      </c>
      <c r="H83" s="487">
        <f>H84+H93-H94+H95+H96+H97-H98+H99+H102-H103</f>
        <v>160921</v>
      </c>
      <c r="I83" s="315">
        <f>H83/G83*100</f>
        <v>105.07205213087568</v>
      </c>
      <c r="K83" s="520"/>
    </row>
    <row r="84" spans="2:11" ht="45">
      <c r="B84" s="216">
        <v>30</v>
      </c>
      <c r="C84" s="210" t="s">
        <v>271</v>
      </c>
      <c r="D84" s="211" t="s">
        <v>272</v>
      </c>
      <c r="E84" s="486">
        <f>E85+E86+E87+E88+E89+E90+E91+E92</f>
        <v>313165</v>
      </c>
      <c r="F84" s="486">
        <f>F85+F86+F87+F88+F89+F90+F91+F92</f>
        <v>313165</v>
      </c>
      <c r="G84" s="486">
        <f>G85+G86+G87+G88+G89+G90+G91+G92</f>
        <v>313165</v>
      </c>
      <c r="H84" s="486">
        <f>H85+H86+H87+H88+H89+H90+H91+H92</f>
        <v>313165</v>
      </c>
      <c r="I84" s="317">
        <f>H84/G84*100</f>
        <v>100</v>
      </c>
      <c r="K84" s="520"/>
    </row>
    <row r="85" spans="2:9" ht="23.25">
      <c r="B85" s="214">
        <v>300</v>
      </c>
      <c r="C85" s="213" t="s">
        <v>273</v>
      </c>
      <c r="D85" s="211" t="s">
        <v>274</v>
      </c>
      <c r="E85" s="487"/>
      <c r="F85" s="487"/>
      <c r="G85" s="487"/>
      <c r="H85" s="493"/>
      <c r="I85" s="314"/>
    </row>
    <row r="86" spans="2:9" ht="23.25">
      <c r="B86" s="214">
        <v>301</v>
      </c>
      <c r="C86" s="213" t="s">
        <v>275</v>
      </c>
      <c r="D86" s="211" t="s">
        <v>276</v>
      </c>
      <c r="E86" s="487"/>
      <c r="F86" s="487"/>
      <c r="G86" s="487"/>
      <c r="H86" s="493"/>
      <c r="I86" s="314"/>
    </row>
    <row r="87" spans="2:9" ht="23.25">
      <c r="B87" s="214">
        <v>302</v>
      </c>
      <c r="C87" s="213" t="s">
        <v>277</v>
      </c>
      <c r="D87" s="211" t="s">
        <v>278</v>
      </c>
      <c r="E87" s="487"/>
      <c r="F87" s="487"/>
      <c r="G87" s="487"/>
      <c r="H87" s="493"/>
      <c r="I87" s="314"/>
    </row>
    <row r="88" spans="2:9" ht="23.25">
      <c r="B88" s="214">
        <v>303</v>
      </c>
      <c r="C88" s="213" t="s">
        <v>279</v>
      </c>
      <c r="D88" s="211" t="s">
        <v>280</v>
      </c>
      <c r="E88" s="487">
        <v>312130</v>
      </c>
      <c r="F88" s="487">
        <v>312130</v>
      </c>
      <c r="G88" s="487">
        <v>312130</v>
      </c>
      <c r="H88" s="496">
        <v>312130</v>
      </c>
      <c r="I88" s="315">
        <f>H88/G88*100</f>
        <v>100</v>
      </c>
    </row>
    <row r="89" spans="2:9" ht="23.25">
      <c r="B89" s="214">
        <v>304</v>
      </c>
      <c r="C89" s="213" t="s">
        <v>281</v>
      </c>
      <c r="D89" s="211" t="s">
        <v>282</v>
      </c>
      <c r="E89" s="487"/>
      <c r="F89" s="487"/>
      <c r="G89" s="487"/>
      <c r="H89" s="493"/>
      <c r="I89" s="314"/>
    </row>
    <row r="90" spans="2:9" ht="23.25">
      <c r="B90" s="214">
        <v>305</v>
      </c>
      <c r="C90" s="213" t="s">
        <v>283</v>
      </c>
      <c r="D90" s="211" t="s">
        <v>284</v>
      </c>
      <c r="E90" s="487"/>
      <c r="F90" s="487"/>
      <c r="G90" s="487"/>
      <c r="H90" s="493"/>
      <c r="I90" s="314"/>
    </row>
    <row r="91" spans="2:9" ht="23.25">
      <c r="B91" s="214">
        <v>306</v>
      </c>
      <c r="C91" s="213" t="s">
        <v>285</v>
      </c>
      <c r="D91" s="211" t="s">
        <v>286</v>
      </c>
      <c r="E91" s="487"/>
      <c r="F91" s="487"/>
      <c r="G91" s="487"/>
      <c r="H91" s="493"/>
      <c r="I91" s="314"/>
    </row>
    <row r="92" spans="2:9" ht="23.25">
      <c r="B92" s="214">
        <v>309</v>
      </c>
      <c r="C92" s="213" t="s">
        <v>287</v>
      </c>
      <c r="D92" s="211" t="s">
        <v>288</v>
      </c>
      <c r="E92" s="487">
        <v>1035</v>
      </c>
      <c r="F92" s="487">
        <v>1035</v>
      </c>
      <c r="G92" s="487">
        <v>1035</v>
      </c>
      <c r="H92" s="496">
        <v>1035</v>
      </c>
      <c r="I92" s="314">
        <f>H92/G92*100</f>
        <v>100</v>
      </c>
    </row>
    <row r="93" spans="2:9" ht="23.25">
      <c r="B93" s="216">
        <v>31</v>
      </c>
      <c r="C93" s="210" t="s">
        <v>289</v>
      </c>
      <c r="D93" s="211" t="s">
        <v>290</v>
      </c>
      <c r="E93" s="487"/>
      <c r="F93" s="487"/>
      <c r="G93" s="487"/>
      <c r="H93" s="493"/>
      <c r="I93" s="314"/>
    </row>
    <row r="94" spans="2:9" ht="23.25">
      <c r="B94" s="216" t="s">
        <v>291</v>
      </c>
      <c r="C94" s="210" t="s">
        <v>292</v>
      </c>
      <c r="D94" s="211" t="s">
        <v>293</v>
      </c>
      <c r="E94" s="487"/>
      <c r="F94" s="487"/>
      <c r="G94" s="487"/>
      <c r="H94" s="493"/>
      <c r="I94" s="314"/>
    </row>
    <row r="95" spans="2:9" ht="23.25">
      <c r="B95" s="216">
        <v>32</v>
      </c>
      <c r="C95" s="210" t="s">
        <v>294</v>
      </c>
      <c r="D95" s="211" t="s">
        <v>295</v>
      </c>
      <c r="E95" s="487">
        <v>7265</v>
      </c>
      <c r="F95" s="487">
        <v>7265</v>
      </c>
      <c r="G95" s="487">
        <v>7265</v>
      </c>
      <c r="H95" s="496">
        <v>7265</v>
      </c>
      <c r="I95" s="314">
        <f>H95/G95*100</f>
        <v>100</v>
      </c>
    </row>
    <row r="96" spans="2:9" ht="67.5">
      <c r="B96" s="216">
        <v>330</v>
      </c>
      <c r="C96" s="210" t="s">
        <v>296</v>
      </c>
      <c r="D96" s="211" t="s">
        <v>297</v>
      </c>
      <c r="E96" s="487">
        <v>273458</v>
      </c>
      <c r="F96" s="487">
        <v>279365</v>
      </c>
      <c r="G96" s="487">
        <v>280407</v>
      </c>
      <c r="H96" s="496">
        <v>273444</v>
      </c>
      <c r="I96" s="315">
        <f>H96/G96*100</f>
        <v>97.51682375974923</v>
      </c>
    </row>
    <row r="97" spans="2:11" ht="90">
      <c r="B97" s="216" t="s">
        <v>298</v>
      </c>
      <c r="C97" s="210" t="s">
        <v>299</v>
      </c>
      <c r="D97" s="211" t="s">
        <v>300</v>
      </c>
      <c r="E97" s="487"/>
      <c r="F97" s="487"/>
      <c r="G97" s="487"/>
      <c r="H97" s="493"/>
      <c r="I97" s="314"/>
      <c r="K97" s="313"/>
    </row>
    <row r="98" spans="2:11" ht="90">
      <c r="B98" s="216" t="s">
        <v>298</v>
      </c>
      <c r="C98" s="210" t="s">
        <v>301</v>
      </c>
      <c r="D98" s="211" t="s">
        <v>302</v>
      </c>
      <c r="E98" s="487">
        <v>7006</v>
      </c>
      <c r="F98" s="487">
        <v>7006</v>
      </c>
      <c r="G98" s="487">
        <v>7006</v>
      </c>
      <c r="H98" s="496">
        <v>7006</v>
      </c>
      <c r="I98" s="315">
        <f>H98/G98*100</f>
        <v>100</v>
      </c>
      <c r="K98" s="313"/>
    </row>
    <row r="99" spans="2:11" ht="23.25">
      <c r="B99" s="216">
        <v>34</v>
      </c>
      <c r="C99" s="210" t="s">
        <v>303</v>
      </c>
      <c r="D99" s="211" t="s">
        <v>304</v>
      </c>
      <c r="E99" s="486">
        <f>E100+E101</f>
        <v>207168</v>
      </c>
      <c r="F99" s="486">
        <f>F100+F101</f>
        <v>9876</v>
      </c>
      <c r="G99" s="486">
        <f>G100+G101</f>
        <v>53157</v>
      </c>
      <c r="H99" s="486">
        <f>H100+H101</f>
        <v>226579</v>
      </c>
      <c r="I99" s="316">
        <f>H99/G99*100</f>
        <v>426.2448971913389</v>
      </c>
      <c r="K99" s="313"/>
    </row>
    <row r="100" spans="2:9" ht="23.25">
      <c r="B100" s="214">
        <v>340</v>
      </c>
      <c r="C100" s="213" t="s">
        <v>305</v>
      </c>
      <c r="D100" s="211" t="s">
        <v>306</v>
      </c>
      <c r="E100" s="487">
        <v>4507</v>
      </c>
      <c r="F100" s="487">
        <v>4506</v>
      </c>
      <c r="G100" s="487">
        <v>4506</v>
      </c>
      <c r="H100" s="493">
        <v>205892</v>
      </c>
      <c r="I100" s="314">
        <f>H100/G100*100</f>
        <v>4569.285397248113</v>
      </c>
    </row>
    <row r="101" spans="2:11" ht="23.25">
      <c r="B101" s="214">
        <v>341</v>
      </c>
      <c r="C101" s="213" t="s">
        <v>307</v>
      </c>
      <c r="D101" s="211" t="s">
        <v>308</v>
      </c>
      <c r="E101" s="487">
        <v>202661</v>
      </c>
      <c r="F101" s="487">
        <v>5370</v>
      </c>
      <c r="G101" s="487">
        <v>48651</v>
      </c>
      <c r="H101" s="493">
        <f>13+20674</f>
        <v>20687</v>
      </c>
      <c r="I101" s="314">
        <f>H101/G101*100</f>
        <v>42.52122258535282</v>
      </c>
      <c r="K101" s="313"/>
    </row>
    <row r="102" spans="2:9" ht="23.25">
      <c r="B102" s="216"/>
      <c r="C102" s="210" t="s">
        <v>309</v>
      </c>
      <c r="D102" s="211" t="s">
        <v>310</v>
      </c>
      <c r="E102" s="487"/>
      <c r="F102" s="487"/>
      <c r="G102" s="487"/>
      <c r="H102" s="493"/>
      <c r="I102" s="314"/>
    </row>
    <row r="103" spans="2:9" ht="23.25">
      <c r="B103" s="216">
        <v>35</v>
      </c>
      <c r="C103" s="210" t="s">
        <v>311</v>
      </c>
      <c r="D103" s="211" t="s">
        <v>312</v>
      </c>
      <c r="E103" s="486">
        <f>E104+E105</f>
        <v>652526</v>
      </c>
      <c r="F103" s="486">
        <f>F104+F105</f>
        <v>493835</v>
      </c>
      <c r="G103" s="486">
        <f>G104+G105</f>
        <v>493835</v>
      </c>
      <c r="H103" s="486">
        <f>H104+H105</f>
        <v>652526</v>
      </c>
      <c r="I103" s="316">
        <f>H103/G103*100</f>
        <v>132.13441736612432</v>
      </c>
    </row>
    <row r="104" spans="2:9" ht="23.25">
      <c r="B104" s="214">
        <v>350</v>
      </c>
      <c r="C104" s="213" t="s">
        <v>313</v>
      </c>
      <c r="D104" s="211" t="s">
        <v>314</v>
      </c>
      <c r="E104" s="487">
        <v>652526</v>
      </c>
      <c r="F104" s="487">
        <v>493835</v>
      </c>
      <c r="G104" s="487">
        <v>493835</v>
      </c>
      <c r="H104" s="493">
        <v>652526</v>
      </c>
      <c r="I104" s="314">
        <f>H104/G104*100</f>
        <v>132.13441736612432</v>
      </c>
    </row>
    <row r="105" spans="2:9" ht="23.25">
      <c r="B105" s="214">
        <v>351</v>
      </c>
      <c r="C105" s="213" t="s">
        <v>315</v>
      </c>
      <c r="D105" s="211" t="s">
        <v>316</v>
      </c>
      <c r="E105" s="487"/>
      <c r="F105" s="487"/>
      <c r="G105" s="487"/>
      <c r="H105" s="493"/>
      <c r="I105" s="314"/>
    </row>
    <row r="106" spans="2:9" ht="45">
      <c r="B106" s="216"/>
      <c r="C106" s="210" t="s">
        <v>317</v>
      </c>
      <c r="D106" s="211" t="s">
        <v>318</v>
      </c>
      <c r="E106" s="486">
        <f>E107+E114</f>
        <v>183216</v>
      </c>
      <c r="F106" s="486">
        <f>F107+F114</f>
        <v>238870</v>
      </c>
      <c r="G106" s="486">
        <f>G107+G114</f>
        <v>228919</v>
      </c>
      <c r="H106" s="486">
        <f>H107+H114</f>
        <v>208310</v>
      </c>
      <c r="I106" s="317">
        <f>H106/G106*100</f>
        <v>90.99725230321643</v>
      </c>
    </row>
    <row r="107" spans="2:9" ht="45">
      <c r="B107" s="216">
        <v>40</v>
      </c>
      <c r="C107" s="210" t="s">
        <v>319</v>
      </c>
      <c r="D107" s="211" t="s">
        <v>320</v>
      </c>
      <c r="E107" s="486">
        <f>E108+E109+E110+E111+E112+E113</f>
        <v>183216</v>
      </c>
      <c r="F107" s="486">
        <f>F108+F109+F110+F111+F112+F113</f>
        <v>73819</v>
      </c>
      <c r="G107" s="486">
        <f>G108+G109+G110+G111+G112+G113</f>
        <v>56319</v>
      </c>
      <c r="H107" s="486">
        <f>H108+H109+H110+H111+H112+H113</f>
        <v>162561</v>
      </c>
      <c r="I107" s="317">
        <f>H107/G107*100</f>
        <v>288.64326426250466</v>
      </c>
    </row>
    <row r="108" spans="2:9" ht="23.25">
      <c r="B108" s="214">
        <v>400</v>
      </c>
      <c r="C108" s="213" t="s">
        <v>321</v>
      </c>
      <c r="D108" s="211" t="s">
        <v>322</v>
      </c>
      <c r="E108" s="487"/>
      <c r="F108" s="487"/>
      <c r="G108" s="487"/>
      <c r="H108" s="493"/>
      <c r="I108" s="314"/>
    </row>
    <row r="109" spans="2:9" ht="23.25">
      <c r="B109" s="214">
        <v>401</v>
      </c>
      <c r="C109" s="213" t="s">
        <v>323</v>
      </c>
      <c r="D109" s="211" t="s">
        <v>324</v>
      </c>
      <c r="E109" s="487"/>
      <c r="F109" s="487"/>
      <c r="G109" s="487"/>
      <c r="H109" s="493"/>
      <c r="I109" s="314"/>
    </row>
    <row r="110" spans="2:9" ht="23.25">
      <c r="B110" s="214">
        <v>403</v>
      </c>
      <c r="C110" s="213" t="s">
        <v>325</v>
      </c>
      <c r="D110" s="211" t="s">
        <v>326</v>
      </c>
      <c r="E110" s="487"/>
      <c r="F110" s="487"/>
      <c r="G110" s="487"/>
      <c r="H110" s="493"/>
      <c r="I110" s="314"/>
    </row>
    <row r="111" spans="2:9" ht="23.25">
      <c r="B111" s="214">
        <v>404</v>
      </c>
      <c r="C111" s="213" t="s">
        <v>327</v>
      </c>
      <c r="D111" s="211" t="s">
        <v>328</v>
      </c>
      <c r="E111" s="487">
        <v>24342</v>
      </c>
      <c r="F111" s="487">
        <v>33819</v>
      </c>
      <c r="G111" s="487">
        <v>26319</v>
      </c>
      <c r="H111" s="496">
        <v>23798</v>
      </c>
      <c r="I111" s="314">
        <f>H111/G111*100</f>
        <v>90.42136859303164</v>
      </c>
    </row>
    <row r="112" spans="2:9" ht="23.25">
      <c r="B112" s="214">
        <v>405</v>
      </c>
      <c r="C112" s="213" t="s">
        <v>329</v>
      </c>
      <c r="D112" s="211" t="s">
        <v>330</v>
      </c>
      <c r="E112" s="487">
        <v>158874</v>
      </c>
      <c r="F112" s="487">
        <v>40000</v>
      </c>
      <c r="G112" s="487">
        <v>30000</v>
      </c>
      <c r="H112" s="496">
        <v>138763</v>
      </c>
      <c r="I112" s="314">
        <f>H112/G112*100</f>
        <v>462.54333333333335</v>
      </c>
    </row>
    <row r="113" spans="2:9" ht="23.25">
      <c r="B113" s="214" t="s">
        <v>331</v>
      </c>
      <c r="C113" s="213" t="s">
        <v>332</v>
      </c>
      <c r="D113" s="211" t="s">
        <v>333</v>
      </c>
      <c r="E113" s="487"/>
      <c r="F113" s="487"/>
      <c r="G113" s="487"/>
      <c r="H113" s="493"/>
      <c r="I113" s="314"/>
    </row>
    <row r="114" spans="2:9" ht="45">
      <c r="B114" s="216">
        <v>41</v>
      </c>
      <c r="C114" s="210" t="s">
        <v>334</v>
      </c>
      <c r="D114" s="211" t="s">
        <v>335</v>
      </c>
      <c r="E114" s="486">
        <f>E115+E116+E117+E118+E119+E120+E121+E122</f>
        <v>0</v>
      </c>
      <c r="F114" s="486">
        <f>F115+F116+F117+F118+F119+F120+F121+F122</f>
        <v>165051</v>
      </c>
      <c r="G114" s="486">
        <f>G115+G116+G117+G118+G119+G120+G121+G122</f>
        <v>172600</v>
      </c>
      <c r="H114" s="486">
        <f>H115+H116+H117+H118+H119+H120+H121+H122</f>
        <v>45749</v>
      </c>
      <c r="I114" s="314"/>
    </row>
    <row r="115" spans="2:9" ht="23.25">
      <c r="B115" s="214">
        <v>410</v>
      </c>
      <c r="C115" s="213" t="s">
        <v>336</v>
      </c>
      <c r="D115" s="211" t="s">
        <v>337</v>
      </c>
      <c r="E115" s="487"/>
      <c r="F115" s="487"/>
      <c r="G115" s="487"/>
      <c r="H115" s="493"/>
      <c r="I115" s="314"/>
    </row>
    <row r="116" spans="2:9" ht="23.25">
      <c r="B116" s="214">
        <v>411</v>
      </c>
      <c r="C116" s="213" t="s">
        <v>338</v>
      </c>
      <c r="D116" s="211" t="s">
        <v>339</v>
      </c>
      <c r="E116" s="487"/>
      <c r="F116" s="487"/>
      <c r="G116" s="487"/>
      <c r="H116" s="493"/>
      <c r="I116" s="314"/>
    </row>
    <row r="117" spans="2:9" ht="23.25">
      <c r="B117" s="214">
        <v>412</v>
      </c>
      <c r="C117" s="213" t="s">
        <v>340</v>
      </c>
      <c r="D117" s="211" t="s">
        <v>341</v>
      </c>
      <c r="E117" s="487"/>
      <c r="F117" s="487"/>
      <c r="G117" s="487"/>
      <c r="H117" s="493"/>
      <c r="I117" s="314"/>
    </row>
    <row r="118" spans="2:9" ht="46.5">
      <c r="B118" s="214">
        <v>413</v>
      </c>
      <c r="C118" s="213" t="s">
        <v>342</v>
      </c>
      <c r="D118" s="211" t="s">
        <v>343</v>
      </c>
      <c r="E118" s="487"/>
      <c r="F118" s="487"/>
      <c r="G118" s="487"/>
      <c r="H118" s="493"/>
      <c r="I118" s="314"/>
    </row>
    <row r="119" spans="2:9" ht="23.25">
      <c r="B119" s="214">
        <v>414</v>
      </c>
      <c r="C119" s="213" t="s">
        <v>344</v>
      </c>
      <c r="D119" s="211" t="s">
        <v>345</v>
      </c>
      <c r="E119" s="487">
        <v>0</v>
      </c>
      <c r="F119" s="487"/>
      <c r="G119" s="487"/>
      <c r="H119" s="493"/>
      <c r="I119" s="314"/>
    </row>
    <row r="120" spans="2:11" ht="23.25">
      <c r="B120" s="214">
        <v>415</v>
      </c>
      <c r="C120" s="213" t="s">
        <v>346</v>
      </c>
      <c r="D120" s="211" t="s">
        <v>347</v>
      </c>
      <c r="E120" s="487"/>
      <c r="F120" s="487"/>
      <c r="G120" s="487"/>
      <c r="H120" s="493"/>
      <c r="I120" s="314"/>
      <c r="K120" s="520"/>
    </row>
    <row r="121" spans="2:9" ht="23.25">
      <c r="B121" s="214">
        <v>416</v>
      </c>
      <c r="C121" s="213" t="s">
        <v>348</v>
      </c>
      <c r="D121" s="211" t="s">
        <v>349</v>
      </c>
      <c r="E121" s="487"/>
      <c r="F121" s="487">
        <v>165051</v>
      </c>
      <c r="G121" s="487">
        <v>172600</v>
      </c>
      <c r="H121" s="493">
        <v>45749</v>
      </c>
      <c r="I121" s="314"/>
    </row>
    <row r="122" spans="2:9" ht="23.25">
      <c r="B122" s="214">
        <v>419</v>
      </c>
      <c r="C122" s="213" t="s">
        <v>350</v>
      </c>
      <c r="D122" s="211" t="s">
        <v>351</v>
      </c>
      <c r="E122" s="487"/>
      <c r="F122" s="487"/>
      <c r="G122" s="487"/>
      <c r="H122" s="493"/>
      <c r="I122" s="314"/>
    </row>
    <row r="123" spans="2:9" ht="23.25">
      <c r="B123" s="216">
        <v>498</v>
      </c>
      <c r="C123" s="210" t="s">
        <v>352</v>
      </c>
      <c r="D123" s="211" t="s">
        <v>353</v>
      </c>
      <c r="E123" s="487"/>
      <c r="F123" s="487">
        <v>46207</v>
      </c>
      <c r="G123" s="487">
        <v>41000</v>
      </c>
      <c r="H123" s="493">
        <v>20931</v>
      </c>
      <c r="I123" s="314">
        <f>H123/G123*100</f>
        <v>51.051219512195125</v>
      </c>
    </row>
    <row r="124" spans="2:9" ht="45">
      <c r="B124" s="216" t="s">
        <v>354</v>
      </c>
      <c r="C124" s="210" t="s">
        <v>355</v>
      </c>
      <c r="D124" s="211" t="s">
        <v>356</v>
      </c>
      <c r="E124" s="486">
        <f>E125+E132+E133+E141+E142+E143+E144</f>
        <v>670632</v>
      </c>
      <c r="F124" s="486">
        <f>F125+F132+F133+F141+F142+F143+F144</f>
        <v>648435</v>
      </c>
      <c r="G124" s="486">
        <f>G125+G132+G133+G141+G142+G143+G144</f>
        <v>651389</v>
      </c>
      <c r="H124" s="486">
        <f>H125+H132+H133+H141+H142+H143+H144</f>
        <v>746864</v>
      </c>
      <c r="I124" s="317">
        <f>H124/G124*100</f>
        <v>114.657140356991</v>
      </c>
    </row>
    <row r="125" spans="2:9" ht="45">
      <c r="B125" s="216">
        <v>42</v>
      </c>
      <c r="C125" s="210" t="s">
        <v>357</v>
      </c>
      <c r="D125" s="211" t="s">
        <v>358</v>
      </c>
      <c r="E125" s="486">
        <f>E126+E127+E128+E129+E130+E131</f>
        <v>130217</v>
      </c>
      <c r="F125" s="486">
        <f>F126+F127+F128+F129+F130+F131</f>
        <v>0</v>
      </c>
      <c r="G125" s="486">
        <f>G126+G127+G128+G129+G130+G131</f>
        <v>35100</v>
      </c>
      <c r="H125" s="486">
        <f>H126+H127+H128+H129+H130+H131</f>
        <v>0</v>
      </c>
      <c r="I125" s="314"/>
    </row>
    <row r="126" spans="2:9" ht="46.5">
      <c r="B126" s="214">
        <v>420</v>
      </c>
      <c r="C126" s="213" t="s">
        <v>359</v>
      </c>
      <c r="D126" s="211" t="s">
        <v>360</v>
      </c>
      <c r="E126" s="487"/>
      <c r="F126" s="487"/>
      <c r="G126" s="487"/>
      <c r="H126" s="493"/>
      <c r="I126" s="314"/>
    </row>
    <row r="127" spans="2:9" ht="23.25">
      <c r="B127" s="214">
        <v>421</v>
      </c>
      <c r="C127" s="213" t="s">
        <v>361</v>
      </c>
      <c r="D127" s="211" t="s">
        <v>362</v>
      </c>
      <c r="E127" s="487"/>
      <c r="F127" s="487"/>
      <c r="G127" s="487"/>
      <c r="H127" s="493"/>
      <c r="I127" s="314"/>
    </row>
    <row r="128" spans="2:9" ht="23.25">
      <c r="B128" s="214">
        <v>422</v>
      </c>
      <c r="C128" s="213" t="s">
        <v>250</v>
      </c>
      <c r="D128" s="211" t="s">
        <v>363</v>
      </c>
      <c r="E128" s="487">
        <v>96992</v>
      </c>
      <c r="F128" s="487">
        <v>0</v>
      </c>
      <c r="G128" s="487"/>
      <c r="H128" s="493"/>
      <c r="I128" s="314"/>
    </row>
    <row r="129" spans="2:9" ht="23.25">
      <c r="B129" s="214">
        <v>423</v>
      </c>
      <c r="C129" s="213" t="s">
        <v>253</v>
      </c>
      <c r="D129" s="211" t="s">
        <v>364</v>
      </c>
      <c r="E129" s="487"/>
      <c r="F129" s="487"/>
      <c r="G129" s="487"/>
      <c r="H129" s="493"/>
      <c r="I129" s="314"/>
    </row>
    <row r="130" spans="2:11" ht="46.5">
      <c r="B130" s="214">
        <v>427</v>
      </c>
      <c r="C130" s="213" t="s">
        <v>365</v>
      </c>
      <c r="D130" s="211" t="s">
        <v>366</v>
      </c>
      <c r="E130" s="487"/>
      <c r="F130" s="487"/>
      <c r="G130" s="487"/>
      <c r="H130" s="493"/>
      <c r="I130" s="314"/>
      <c r="K130" s="520"/>
    </row>
    <row r="131" spans="2:9" ht="46.5">
      <c r="B131" s="214" t="s">
        <v>367</v>
      </c>
      <c r="C131" s="213" t="s">
        <v>368</v>
      </c>
      <c r="D131" s="211" t="s">
        <v>369</v>
      </c>
      <c r="E131" s="487">
        <v>33225</v>
      </c>
      <c r="F131" s="487">
        <v>0</v>
      </c>
      <c r="G131" s="487">
        <v>35100</v>
      </c>
      <c r="H131" s="496"/>
      <c r="I131" s="314"/>
    </row>
    <row r="132" spans="2:9" ht="23.25">
      <c r="B132" s="216">
        <v>430</v>
      </c>
      <c r="C132" s="210" t="s">
        <v>370</v>
      </c>
      <c r="D132" s="211" t="s">
        <v>371</v>
      </c>
      <c r="E132" s="486">
        <v>10628</v>
      </c>
      <c r="F132" s="486">
        <v>11075</v>
      </c>
      <c r="G132" s="486">
        <v>0</v>
      </c>
      <c r="H132" s="497">
        <v>28192</v>
      </c>
      <c r="I132" s="316">
        <v>0</v>
      </c>
    </row>
    <row r="133" spans="2:9" ht="45">
      <c r="B133" s="216" t="s">
        <v>372</v>
      </c>
      <c r="C133" s="210" t="s">
        <v>373</v>
      </c>
      <c r="D133" s="211" t="s">
        <v>374</v>
      </c>
      <c r="E133" s="486">
        <f>E134+E135+E136+E137+E138+E139+E140</f>
        <v>140388</v>
      </c>
      <c r="F133" s="486">
        <f>F134+F135+F136+F137+F138+F139+F140</f>
        <v>233814</v>
      </c>
      <c r="G133" s="486">
        <f>G134+G135+G136+G137+G138+G139+G140</f>
        <v>220949</v>
      </c>
      <c r="H133" s="490">
        <f>H134+H135+H136+H137+H138+H139+H140</f>
        <v>171456</v>
      </c>
      <c r="I133" s="317">
        <f>H133/G133*100</f>
        <v>77.59980810051188</v>
      </c>
    </row>
    <row r="134" spans="2:9" ht="23.25">
      <c r="B134" s="214">
        <v>431</v>
      </c>
      <c r="C134" s="213" t="s">
        <v>375</v>
      </c>
      <c r="D134" s="211" t="s">
        <v>376</v>
      </c>
      <c r="E134" s="487"/>
      <c r="F134" s="487"/>
      <c r="G134" s="487"/>
      <c r="H134" s="493"/>
      <c r="I134" s="314"/>
    </row>
    <row r="135" spans="2:9" ht="46.5">
      <c r="B135" s="214">
        <v>432</v>
      </c>
      <c r="C135" s="213" t="s">
        <v>377</v>
      </c>
      <c r="D135" s="211" t="s">
        <v>378</v>
      </c>
      <c r="E135" s="487"/>
      <c r="F135" s="487">
        <v>2700</v>
      </c>
      <c r="G135" s="487">
        <v>2500</v>
      </c>
      <c r="H135" s="493"/>
      <c r="I135" s="314"/>
    </row>
    <row r="136" spans="2:9" ht="23.25">
      <c r="B136" s="214">
        <v>433</v>
      </c>
      <c r="C136" s="213" t="s">
        <v>379</v>
      </c>
      <c r="D136" s="211" t="s">
        <v>380</v>
      </c>
      <c r="E136" s="487"/>
      <c r="F136" s="487"/>
      <c r="G136" s="487"/>
      <c r="H136" s="493"/>
      <c r="I136" s="314"/>
    </row>
    <row r="137" spans="2:9" ht="23.25">
      <c r="B137" s="214">
        <v>434</v>
      </c>
      <c r="C137" s="213" t="s">
        <v>381</v>
      </c>
      <c r="D137" s="211" t="s">
        <v>382</v>
      </c>
      <c r="E137" s="487"/>
      <c r="F137" s="487"/>
      <c r="G137" s="487"/>
      <c r="H137" s="498"/>
      <c r="I137" s="314"/>
    </row>
    <row r="138" spans="2:9" ht="23.25">
      <c r="B138" s="214">
        <v>435</v>
      </c>
      <c r="C138" s="213" t="s">
        <v>383</v>
      </c>
      <c r="D138" s="211" t="s">
        <v>384</v>
      </c>
      <c r="E138" s="487">
        <v>133872</v>
      </c>
      <c r="F138" s="487">
        <v>178784</v>
      </c>
      <c r="G138" s="487">
        <v>170449</v>
      </c>
      <c r="H138" s="493">
        <v>165959</v>
      </c>
      <c r="I138" s="314"/>
    </row>
    <row r="139" spans="2:9" ht="23.25">
      <c r="B139" s="214">
        <v>436</v>
      </c>
      <c r="C139" s="213" t="s">
        <v>385</v>
      </c>
      <c r="D139" s="211" t="s">
        <v>386</v>
      </c>
      <c r="E139" s="487"/>
      <c r="F139" s="487">
        <v>10000</v>
      </c>
      <c r="G139" s="487">
        <v>10000</v>
      </c>
      <c r="H139" s="493"/>
      <c r="I139" s="314" t="s">
        <v>570</v>
      </c>
    </row>
    <row r="140" spans="2:9" ht="23.25">
      <c r="B140" s="214">
        <v>439</v>
      </c>
      <c r="C140" s="213" t="s">
        <v>387</v>
      </c>
      <c r="D140" s="211" t="s">
        <v>388</v>
      </c>
      <c r="E140" s="487">
        <v>6516</v>
      </c>
      <c r="F140" s="487">
        <v>42330</v>
      </c>
      <c r="G140" s="487">
        <v>38000</v>
      </c>
      <c r="H140" s="496">
        <v>5497</v>
      </c>
      <c r="I140" s="314">
        <f>H140/G140*100</f>
        <v>14.46578947368421</v>
      </c>
    </row>
    <row r="141" spans="2:9" ht="23.25">
      <c r="B141" s="216" t="s">
        <v>389</v>
      </c>
      <c r="C141" s="210" t="s">
        <v>390</v>
      </c>
      <c r="D141" s="211" t="s">
        <v>391</v>
      </c>
      <c r="E141" s="487">
        <v>43794</v>
      </c>
      <c r="F141" s="487">
        <v>12274</v>
      </c>
      <c r="G141" s="487">
        <v>7000</v>
      </c>
      <c r="H141" s="493">
        <f>42621+731</f>
        <v>43352</v>
      </c>
      <c r="I141" s="314">
        <f>H141/G141*100</f>
        <v>619.3142857142857</v>
      </c>
    </row>
    <row r="142" spans="2:9" ht="45">
      <c r="B142" s="216">
        <v>47</v>
      </c>
      <c r="C142" s="210" t="s">
        <v>392</v>
      </c>
      <c r="D142" s="211" t="s">
        <v>393</v>
      </c>
      <c r="E142" s="487">
        <v>124</v>
      </c>
      <c r="F142" s="487">
        <v>3072</v>
      </c>
      <c r="G142" s="487">
        <v>1340</v>
      </c>
      <c r="H142" s="496">
        <v>109269</v>
      </c>
      <c r="I142" s="315" t="s">
        <v>570</v>
      </c>
    </row>
    <row r="143" spans="2:11" ht="45">
      <c r="B143" s="216">
        <v>48</v>
      </c>
      <c r="C143" s="210" t="s">
        <v>394</v>
      </c>
      <c r="D143" s="211" t="s">
        <v>395</v>
      </c>
      <c r="E143" s="487">
        <v>2730</v>
      </c>
      <c r="F143" s="487">
        <v>388200</v>
      </c>
      <c r="G143" s="487">
        <v>387000</v>
      </c>
      <c r="H143" s="494">
        <f>2938+3648</f>
        <v>6586</v>
      </c>
      <c r="I143" s="315">
        <f>H143/G143*100</f>
        <v>1.7018087855297157</v>
      </c>
      <c r="K143" s="520"/>
    </row>
    <row r="144" spans="2:9" ht="23.25">
      <c r="B144" s="216" t="s">
        <v>396</v>
      </c>
      <c r="C144" s="210" t="s">
        <v>397</v>
      </c>
      <c r="D144" s="211" t="s">
        <v>398</v>
      </c>
      <c r="E144" s="487">
        <v>342751</v>
      </c>
      <c r="F144" s="487">
        <v>0</v>
      </c>
      <c r="G144" s="487">
        <v>0</v>
      </c>
      <c r="H144" s="493">
        <f>408940-20931</f>
        <v>388009</v>
      </c>
      <c r="I144" s="314"/>
    </row>
    <row r="145" spans="2:9" ht="67.5">
      <c r="B145" s="216"/>
      <c r="C145" s="210" t="s">
        <v>399</v>
      </c>
      <c r="D145" s="211" t="s">
        <v>400</v>
      </c>
      <c r="E145" s="487">
        <v>0</v>
      </c>
      <c r="F145" s="487"/>
      <c r="G145" s="487"/>
      <c r="H145" s="496"/>
      <c r="I145" s="314"/>
    </row>
    <row r="146" spans="2:11" ht="45">
      <c r="B146" s="216"/>
      <c r="C146" s="210" t="s">
        <v>401</v>
      </c>
      <c r="D146" s="211" t="s">
        <v>402</v>
      </c>
      <c r="E146" s="486">
        <f>E106+E124+E123+E83-E145</f>
        <v>995372</v>
      </c>
      <c r="F146" s="486">
        <f>F106+F124+F123+F83-F145</f>
        <v>1042342</v>
      </c>
      <c r="G146" s="486">
        <f>G106+G124+G123+G83-G145</f>
        <v>1074461</v>
      </c>
      <c r="H146" s="486">
        <f>H106+H124+H123+H83-H145</f>
        <v>1137026</v>
      </c>
      <c r="I146" s="317">
        <f>H146/G146*100</f>
        <v>105.82291958479647</v>
      </c>
      <c r="K146" s="520"/>
    </row>
    <row r="147" spans="2:9" ht="24" thickBot="1">
      <c r="B147" s="218">
        <v>89</v>
      </c>
      <c r="C147" s="219" t="s">
        <v>403</v>
      </c>
      <c r="D147" s="220" t="s">
        <v>404</v>
      </c>
      <c r="E147" s="489">
        <v>35335</v>
      </c>
      <c r="F147" s="489">
        <v>24819</v>
      </c>
      <c r="G147" s="489">
        <v>24819</v>
      </c>
      <c r="H147" s="499">
        <v>35457</v>
      </c>
      <c r="I147" s="318">
        <f>H147/G147*100</f>
        <v>142.86232322011364</v>
      </c>
    </row>
    <row r="154" spans="1:9" ht="35.25">
      <c r="A154" s="30"/>
      <c r="B154" s="364" t="s">
        <v>118</v>
      </c>
      <c r="C154" s="364"/>
      <c r="D154" s="364"/>
      <c r="E154" s="365"/>
      <c r="F154" s="366"/>
      <c r="G154" s="574" t="s">
        <v>565</v>
      </c>
      <c r="H154" s="574"/>
      <c r="I154" s="574"/>
    </row>
    <row r="155" spans="2:9" ht="35.25">
      <c r="B155" s="364"/>
      <c r="C155" s="364"/>
      <c r="D155" s="365" t="s">
        <v>800</v>
      </c>
      <c r="E155" s="364"/>
      <c r="F155" s="364"/>
      <c r="G155" s="574" t="s">
        <v>566</v>
      </c>
      <c r="H155" s="574"/>
      <c r="I155" s="574"/>
    </row>
    <row r="156" spans="2:9" ht="35.25">
      <c r="B156" s="367"/>
      <c r="C156" s="367"/>
      <c r="D156" s="367"/>
      <c r="E156" s="367"/>
      <c r="F156" s="367"/>
      <c r="G156" s="367"/>
      <c r="H156" s="368"/>
      <c r="I156" s="369"/>
    </row>
    <row r="157" spans="2:9" ht="35.25">
      <c r="B157" s="370"/>
      <c r="C157" s="370"/>
      <c r="D157" s="370"/>
      <c r="E157" s="370"/>
      <c r="F157" s="370"/>
      <c r="G157" s="542"/>
      <c r="H157" s="368"/>
      <c r="I157" s="369"/>
    </row>
    <row r="158" ht="15.75">
      <c r="G158" s="520"/>
    </row>
    <row r="159" ht="15.75">
      <c r="G159" s="520"/>
    </row>
    <row r="160" ht="15.75">
      <c r="G160" s="520"/>
    </row>
  </sheetData>
  <sheetProtection/>
  <mergeCells count="10">
    <mergeCell ref="G154:I154"/>
    <mergeCell ref="G155:I155"/>
    <mergeCell ref="B5:I5"/>
    <mergeCell ref="F7:F8"/>
    <mergeCell ref="G7:H7"/>
    <mergeCell ref="I7:I8"/>
    <mergeCell ref="B7:B8"/>
    <mergeCell ref="C7:C8"/>
    <mergeCell ref="E7:E8"/>
    <mergeCell ref="D7:D8"/>
  </mergeCells>
  <printOptions/>
  <pageMargins left="0.75" right="0.75" top="0.3" bottom="1" header="0.5" footer="0.5"/>
  <pageSetup fitToHeight="0" fitToWidth="1" orientation="landscape" scale="46" r:id="rId1"/>
</worksheet>
</file>

<file path=xl/worksheets/sheet3.xml><?xml version="1.0" encoding="utf-8"?>
<worksheet xmlns="http://schemas.openxmlformats.org/spreadsheetml/2006/main" xmlns:r="http://schemas.openxmlformats.org/officeDocument/2006/relationships">
  <sheetPr>
    <tabColor theme="0"/>
  </sheetPr>
  <dimension ref="B1:L68"/>
  <sheetViews>
    <sheetView zoomScale="60" zoomScaleNormal="60" workbookViewId="0" topLeftCell="A55">
      <selection activeCell="K26" sqref="K26:L38"/>
    </sheetView>
  </sheetViews>
  <sheetFormatPr defaultColWidth="9.140625" defaultRowHeight="12.75"/>
  <cols>
    <col min="1" max="1" width="9.140625" style="15" customWidth="1"/>
    <col min="2" max="2" width="8.00390625" style="15" customWidth="1"/>
    <col min="3" max="3" width="78.140625" style="15" customWidth="1"/>
    <col min="4" max="4" width="10.57421875" style="15" customWidth="1"/>
    <col min="5" max="5" width="25.8515625" style="15" customWidth="1"/>
    <col min="6" max="6" width="25.00390625" style="15" customWidth="1"/>
    <col min="7" max="7" width="25.28125" style="15" customWidth="1"/>
    <col min="8" max="8" width="25.57421875" style="15" customWidth="1"/>
    <col min="9" max="9" width="26.421875" style="15" customWidth="1"/>
    <col min="10" max="16384" width="9.140625" style="15" customWidth="1"/>
  </cols>
  <sheetData>
    <row r="1" spans="2:9" ht="23.25">
      <c r="B1" s="230"/>
      <c r="C1" s="230"/>
      <c r="D1" s="230"/>
      <c r="E1" s="230"/>
      <c r="F1" s="230"/>
      <c r="G1" s="230"/>
      <c r="H1" s="230"/>
      <c r="I1" s="151" t="s">
        <v>456</v>
      </c>
    </row>
    <row r="2" spans="2:9" ht="23.25">
      <c r="B2" s="148" t="s">
        <v>576</v>
      </c>
      <c r="C2" s="149"/>
      <c r="D2" s="231"/>
      <c r="E2" s="230"/>
      <c r="F2" s="230"/>
      <c r="G2" s="230"/>
      <c r="H2" s="230"/>
      <c r="I2" s="230"/>
    </row>
    <row r="3" spans="2:9" ht="23.25">
      <c r="B3" s="148" t="s">
        <v>562</v>
      </c>
      <c r="C3" s="149"/>
      <c r="D3" s="231"/>
      <c r="E3" s="230"/>
      <c r="F3" s="230"/>
      <c r="G3" s="230"/>
      <c r="H3" s="230"/>
      <c r="I3" s="230"/>
    </row>
    <row r="4" ht="24.75" customHeight="1">
      <c r="I4" s="10"/>
    </row>
    <row r="5" spans="2:9" s="9" customFormat="1" ht="24.75" customHeight="1">
      <c r="B5" s="599" t="s">
        <v>836</v>
      </c>
      <c r="C5" s="599"/>
      <c r="D5" s="599"/>
      <c r="E5" s="599"/>
      <c r="F5" s="599"/>
      <c r="G5" s="599"/>
      <c r="H5" s="599"/>
      <c r="I5" s="599"/>
    </row>
    <row r="6" spans="2:9" s="9" customFormat="1" ht="24.75" customHeight="1">
      <c r="B6" s="600" t="s">
        <v>830</v>
      </c>
      <c r="C6" s="600"/>
      <c r="D6" s="600"/>
      <c r="E6" s="600"/>
      <c r="F6" s="600"/>
      <c r="G6" s="600"/>
      <c r="H6" s="600"/>
      <c r="I6" s="600"/>
    </row>
    <row r="7" ht="18.75" customHeight="1" thickBot="1">
      <c r="I7" s="351" t="s">
        <v>98</v>
      </c>
    </row>
    <row r="8" spans="2:9" ht="22.5" customHeight="1">
      <c r="B8" s="601"/>
      <c r="C8" s="563" t="s">
        <v>728</v>
      </c>
      <c r="D8" s="596" t="s">
        <v>869</v>
      </c>
      <c r="E8" s="582" t="s">
        <v>563</v>
      </c>
      <c r="F8" s="582" t="s">
        <v>564</v>
      </c>
      <c r="G8" s="584" t="s">
        <v>825</v>
      </c>
      <c r="H8" s="585"/>
      <c r="I8" s="578" t="s">
        <v>826</v>
      </c>
    </row>
    <row r="9" spans="2:9" ht="108.75" customHeight="1">
      <c r="B9" s="602"/>
      <c r="C9" s="564"/>
      <c r="D9" s="597"/>
      <c r="E9" s="583"/>
      <c r="F9" s="583"/>
      <c r="G9" s="165" t="s">
        <v>729</v>
      </c>
      <c r="H9" s="166" t="s">
        <v>794</v>
      </c>
      <c r="I9" s="579"/>
    </row>
    <row r="10" spans="2:9" ht="45">
      <c r="B10" s="232">
        <v>1</v>
      </c>
      <c r="C10" s="233" t="s">
        <v>838</v>
      </c>
      <c r="D10" s="234"/>
      <c r="E10" s="235"/>
      <c r="F10" s="235"/>
      <c r="G10" s="235"/>
      <c r="H10" s="235"/>
      <c r="I10" s="236"/>
    </row>
    <row r="11" spans="2:9" ht="45">
      <c r="B11" s="232">
        <v>2</v>
      </c>
      <c r="C11" s="237" t="s">
        <v>405</v>
      </c>
      <c r="D11" s="238">
        <v>3001</v>
      </c>
      <c r="E11" s="500">
        <f>E12+E13+E14</f>
        <v>1551664</v>
      </c>
      <c r="F11" s="500">
        <f>F12+F13+F14</f>
        <v>1600306</v>
      </c>
      <c r="G11" s="500">
        <f>G12+G13+G14</f>
        <v>1200228</v>
      </c>
      <c r="H11" s="500">
        <f>H12+H13+H14</f>
        <v>1245974</v>
      </c>
      <c r="I11" s="348">
        <f aca="true" t="shared" si="0" ref="I11:I21">H11/G11*100</f>
        <v>103.81144249259306</v>
      </c>
    </row>
    <row r="12" spans="2:9" ht="23.25">
      <c r="B12" s="232">
        <v>3</v>
      </c>
      <c r="C12" s="239" t="s">
        <v>839</v>
      </c>
      <c r="D12" s="238">
        <v>3002</v>
      </c>
      <c r="E12" s="501">
        <v>1459524</v>
      </c>
      <c r="F12" s="501">
        <v>1278229</v>
      </c>
      <c r="G12" s="501">
        <v>958671</v>
      </c>
      <c r="H12" s="506">
        <f>1143184+117606-72345+45749</f>
        <v>1234194</v>
      </c>
      <c r="I12" s="349">
        <f t="shared" si="0"/>
        <v>128.74009957534963</v>
      </c>
    </row>
    <row r="13" spans="2:9" ht="23.25">
      <c r="B13" s="232">
        <v>4</v>
      </c>
      <c r="C13" s="239" t="s">
        <v>840</v>
      </c>
      <c r="D13" s="238">
        <v>3003</v>
      </c>
      <c r="E13" s="501">
        <v>18082</v>
      </c>
      <c r="F13" s="501">
        <v>13700</v>
      </c>
      <c r="G13" s="501">
        <v>10275</v>
      </c>
      <c r="H13" s="506">
        <v>91</v>
      </c>
      <c r="I13" s="349">
        <f t="shared" si="0"/>
        <v>0.8856447688564476</v>
      </c>
    </row>
    <row r="14" spans="2:9" ht="23.25">
      <c r="B14" s="232">
        <v>5</v>
      </c>
      <c r="C14" s="239" t="s">
        <v>841</v>
      </c>
      <c r="D14" s="238">
        <v>3004</v>
      </c>
      <c r="E14" s="501">
        <v>74058</v>
      </c>
      <c r="F14" s="501">
        <v>308377</v>
      </c>
      <c r="G14" s="501">
        <v>231282</v>
      </c>
      <c r="H14" s="506">
        <f>5507+2219+2000+1663+300</f>
        <v>11689</v>
      </c>
      <c r="I14" s="349">
        <f t="shared" si="0"/>
        <v>5.054003337916483</v>
      </c>
    </row>
    <row r="15" spans="2:9" ht="45">
      <c r="B15" s="232">
        <v>6</v>
      </c>
      <c r="C15" s="237" t="s">
        <v>406</v>
      </c>
      <c r="D15" s="238">
        <v>3005</v>
      </c>
      <c r="E15" s="500">
        <f>E16+E17+E18+E19+E20</f>
        <v>1281808</v>
      </c>
      <c r="F15" s="500">
        <f>F16+F17+F18+F19+F20</f>
        <v>1294028</v>
      </c>
      <c r="G15" s="500">
        <f>G16+G17+G18+G19+G20</f>
        <v>974427</v>
      </c>
      <c r="H15" s="500">
        <f>H16+H17+H18+H19+H20</f>
        <v>1042246</v>
      </c>
      <c r="I15" s="350">
        <f t="shared" si="0"/>
        <v>106.9598851427557</v>
      </c>
    </row>
    <row r="16" spans="2:9" ht="23.25">
      <c r="B16" s="232">
        <v>7</v>
      </c>
      <c r="C16" s="239" t="s">
        <v>842</v>
      </c>
      <c r="D16" s="238">
        <v>3006</v>
      </c>
      <c r="E16" s="501">
        <v>600370</v>
      </c>
      <c r="F16" s="501">
        <v>479225</v>
      </c>
      <c r="G16" s="501">
        <v>363325</v>
      </c>
      <c r="H16" s="506">
        <v>559531</v>
      </c>
      <c r="I16" s="349">
        <f t="shared" si="0"/>
        <v>154.0028899745407</v>
      </c>
    </row>
    <row r="17" spans="2:9" ht="25.5" customHeight="1">
      <c r="B17" s="232">
        <v>8</v>
      </c>
      <c r="C17" s="239" t="s">
        <v>407</v>
      </c>
      <c r="D17" s="238">
        <v>3007</v>
      </c>
      <c r="E17" s="501">
        <v>587603</v>
      </c>
      <c r="F17" s="501">
        <v>682855</v>
      </c>
      <c r="G17" s="501">
        <v>512141</v>
      </c>
      <c r="H17" s="506">
        <f>382051+49271+222+36987</f>
        <v>468531</v>
      </c>
      <c r="I17" s="349">
        <f t="shared" si="0"/>
        <v>91.48476689036809</v>
      </c>
    </row>
    <row r="18" spans="2:9" ht="23.25">
      <c r="B18" s="232">
        <v>9</v>
      </c>
      <c r="C18" s="239" t="s">
        <v>843</v>
      </c>
      <c r="D18" s="238">
        <v>3008</v>
      </c>
      <c r="E18" s="501">
        <v>23129</v>
      </c>
      <c r="F18" s="501">
        <v>40000</v>
      </c>
      <c r="G18" s="501">
        <v>30000</v>
      </c>
      <c r="H18" s="506">
        <v>6535</v>
      </c>
      <c r="I18" s="349">
        <f t="shared" si="0"/>
        <v>21.78333333333333</v>
      </c>
    </row>
    <row r="19" spans="2:9" ht="23.25">
      <c r="B19" s="232">
        <v>10</v>
      </c>
      <c r="C19" s="239" t="s">
        <v>844</v>
      </c>
      <c r="D19" s="238">
        <v>3009</v>
      </c>
      <c r="E19" s="501"/>
      <c r="F19" s="501">
        <v>948</v>
      </c>
      <c r="G19" s="501">
        <v>711</v>
      </c>
      <c r="H19" s="506">
        <v>0</v>
      </c>
      <c r="I19" s="349">
        <f t="shared" si="0"/>
        <v>0</v>
      </c>
    </row>
    <row r="20" spans="2:9" ht="23.25">
      <c r="B20" s="232">
        <v>11</v>
      </c>
      <c r="C20" s="239" t="s">
        <v>408</v>
      </c>
      <c r="D20" s="238">
        <v>3010</v>
      </c>
      <c r="E20" s="501">
        <v>70706</v>
      </c>
      <c r="F20" s="501">
        <v>91000</v>
      </c>
      <c r="G20" s="501">
        <v>68250</v>
      </c>
      <c r="H20" s="506">
        <v>7649</v>
      </c>
      <c r="I20" s="349">
        <f t="shared" si="0"/>
        <v>11.207326007326007</v>
      </c>
    </row>
    <row r="21" spans="2:9" ht="45">
      <c r="B21" s="232">
        <v>12</v>
      </c>
      <c r="C21" s="237" t="s">
        <v>409</v>
      </c>
      <c r="D21" s="238">
        <v>3011</v>
      </c>
      <c r="E21" s="500">
        <f>E11-E15</f>
        <v>269856</v>
      </c>
      <c r="F21" s="500">
        <f>F11-F15</f>
        <v>306278</v>
      </c>
      <c r="G21" s="500">
        <f>G11-G15</f>
        <v>225801</v>
      </c>
      <c r="H21" s="500">
        <f>H11-H15</f>
        <v>203728</v>
      </c>
      <c r="I21" s="350">
        <f t="shared" si="0"/>
        <v>90.22457827910416</v>
      </c>
    </row>
    <row r="22" spans="2:9" ht="45">
      <c r="B22" s="232">
        <v>13</v>
      </c>
      <c r="C22" s="237" t="s">
        <v>410</v>
      </c>
      <c r="D22" s="238">
        <v>3012</v>
      </c>
      <c r="E22" s="501"/>
      <c r="F22" s="501"/>
      <c r="G22" s="501"/>
      <c r="H22" s="500"/>
      <c r="I22" s="349"/>
    </row>
    <row r="23" spans="2:9" ht="45">
      <c r="B23" s="232">
        <v>14</v>
      </c>
      <c r="C23" s="237" t="s">
        <v>845</v>
      </c>
      <c r="D23" s="238"/>
      <c r="E23" s="501"/>
      <c r="F23" s="501"/>
      <c r="G23" s="501"/>
      <c r="H23" s="506"/>
      <c r="I23" s="349"/>
    </row>
    <row r="24" spans="2:9" ht="45">
      <c r="B24" s="232">
        <v>15</v>
      </c>
      <c r="C24" s="237" t="s">
        <v>411</v>
      </c>
      <c r="D24" s="238">
        <v>3013</v>
      </c>
      <c r="E24" s="501"/>
      <c r="F24" s="501"/>
      <c r="G24" s="501"/>
      <c r="H24" s="506"/>
      <c r="I24" s="349"/>
    </row>
    <row r="25" spans="2:9" ht="23.25">
      <c r="B25" s="232">
        <v>16</v>
      </c>
      <c r="C25" s="239" t="s">
        <v>846</v>
      </c>
      <c r="D25" s="238">
        <v>3014</v>
      </c>
      <c r="E25" s="501"/>
      <c r="F25" s="501"/>
      <c r="G25" s="501"/>
      <c r="H25" s="506"/>
      <c r="I25" s="349"/>
    </row>
    <row r="26" spans="2:9" ht="46.5">
      <c r="B26" s="232">
        <v>17</v>
      </c>
      <c r="C26" s="239" t="s">
        <v>412</v>
      </c>
      <c r="D26" s="238">
        <v>3015</v>
      </c>
      <c r="E26" s="501"/>
      <c r="F26" s="501"/>
      <c r="G26" s="501"/>
      <c r="H26" s="506"/>
      <c r="I26" s="349"/>
    </row>
    <row r="27" spans="2:9" ht="23.25">
      <c r="B27" s="232">
        <v>18</v>
      </c>
      <c r="C27" s="239" t="s">
        <v>847</v>
      </c>
      <c r="D27" s="238">
        <v>3016</v>
      </c>
      <c r="E27" s="501"/>
      <c r="F27" s="501"/>
      <c r="G27" s="501"/>
      <c r="H27" s="506"/>
      <c r="I27" s="349"/>
    </row>
    <row r="28" spans="2:9" ht="23.25">
      <c r="B28" s="232">
        <v>19</v>
      </c>
      <c r="C28" s="239" t="s">
        <v>848</v>
      </c>
      <c r="D28" s="238">
        <v>3017</v>
      </c>
      <c r="E28" s="501"/>
      <c r="F28" s="501"/>
      <c r="G28" s="501"/>
      <c r="H28" s="506"/>
      <c r="I28" s="349"/>
    </row>
    <row r="29" spans="2:9" ht="23.25">
      <c r="B29" s="232">
        <v>20</v>
      </c>
      <c r="C29" s="239" t="s">
        <v>849</v>
      </c>
      <c r="D29" s="238">
        <v>3018</v>
      </c>
      <c r="E29" s="501"/>
      <c r="F29" s="501"/>
      <c r="G29" s="501"/>
      <c r="H29" s="506"/>
      <c r="I29" s="349"/>
    </row>
    <row r="30" spans="2:9" ht="45">
      <c r="B30" s="232">
        <v>21</v>
      </c>
      <c r="C30" s="237" t="s">
        <v>413</v>
      </c>
      <c r="D30" s="238">
        <v>3019</v>
      </c>
      <c r="E30" s="500">
        <f>E31+E32+E33</f>
        <v>116361</v>
      </c>
      <c r="F30" s="500">
        <f>F31+F32+F33</f>
        <v>123000</v>
      </c>
      <c r="G30" s="500">
        <f>G31+G32+G33</f>
        <v>92000</v>
      </c>
      <c r="H30" s="500">
        <f>H31+H32+H33</f>
        <v>90384</v>
      </c>
      <c r="I30" s="350">
        <f>H30/G30*100</f>
        <v>98.24347826086957</v>
      </c>
    </row>
    <row r="31" spans="2:9" ht="23.25">
      <c r="B31" s="232">
        <v>22</v>
      </c>
      <c r="C31" s="239" t="s">
        <v>850</v>
      </c>
      <c r="D31" s="238">
        <v>3020</v>
      </c>
      <c r="E31" s="501"/>
      <c r="F31" s="501"/>
      <c r="G31" s="501"/>
      <c r="H31" s="506"/>
      <c r="I31" s="349"/>
    </row>
    <row r="32" spans="2:9" ht="46.5">
      <c r="B32" s="232">
        <v>23</v>
      </c>
      <c r="C32" s="239" t="s">
        <v>414</v>
      </c>
      <c r="D32" s="238">
        <v>3021</v>
      </c>
      <c r="E32" s="501">
        <v>116361</v>
      </c>
      <c r="F32" s="501">
        <v>123000</v>
      </c>
      <c r="G32" s="501">
        <v>92000</v>
      </c>
      <c r="H32" s="469">
        <f>162729-72345</f>
        <v>90384</v>
      </c>
      <c r="I32" s="349">
        <f>H32/G32*100</f>
        <v>98.24347826086957</v>
      </c>
    </row>
    <row r="33" spans="2:9" ht="23.25">
      <c r="B33" s="232">
        <v>24</v>
      </c>
      <c r="C33" s="239" t="s">
        <v>851</v>
      </c>
      <c r="D33" s="238">
        <v>3022</v>
      </c>
      <c r="E33" s="501"/>
      <c r="F33" s="501"/>
      <c r="G33" s="501"/>
      <c r="H33" s="506"/>
      <c r="I33" s="349"/>
    </row>
    <row r="34" spans="2:9" ht="45">
      <c r="B34" s="232">
        <v>25</v>
      </c>
      <c r="C34" s="237" t="s">
        <v>415</v>
      </c>
      <c r="D34" s="238">
        <v>3023</v>
      </c>
      <c r="E34" s="501"/>
      <c r="F34" s="501"/>
      <c r="G34" s="501"/>
      <c r="H34" s="506"/>
      <c r="I34" s="349"/>
    </row>
    <row r="35" spans="2:9" ht="45">
      <c r="B35" s="232">
        <v>26</v>
      </c>
      <c r="C35" s="237" t="s">
        <v>416</v>
      </c>
      <c r="D35" s="238">
        <v>3024</v>
      </c>
      <c r="E35" s="500">
        <f>E30-E24</f>
        <v>116361</v>
      </c>
      <c r="F35" s="500">
        <f>F30-F24</f>
        <v>123000</v>
      </c>
      <c r="G35" s="500">
        <f>G30-G24</f>
        <v>92000</v>
      </c>
      <c r="H35" s="500">
        <f>H30-H24</f>
        <v>90384</v>
      </c>
      <c r="I35" s="350">
        <f>H35/G35*100</f>
        <v>98.24347826086957</v>
      </c>
    </row>
    <row r="36" spans="2:9" ht="45">
      <c r="B36" s="232">
        <v>27</v>
      </c>
      <c r="C36" s="237" t="s">
        <v>852</v>
      </c>
      <c r="D36" s="238"/>
      <c r="E36" s="501"/>
      <c r="F36" s="501"/>
      <c r="G36" s="501"/>
      <c r="H36" s="506"/>
      <c r="I36" s="350"/>
    </row>
    <row r="37" spans="2:9" ht="45">
      <c r="B37" s="232">
        <v>28</v>
      </c>
      <c r="C37" s="237" t="s">
        <v>417</v>
      </c>
      <c r="D37" s="238">
        <v>3025</v>
      </c>
      <c r="E37" s="500">
        <f>E38+E39+E40+E41+E42</f>
        <v>0</v>
      </c>
      <c r="F37" s="500">
        <f>F38+F39+F40+F41+F42</f>
        <v>0</v>
      </c>
      <c r="G37" s="500">
        <f>G38+G39+G40+G41+G42</f>
        <v>0</v>
      </c>
      <c r="H37" s="500">
        <f>H38+H39+H40+H41+H42</f>
        <v>0</v>
      </c>
      <c r="I37" s="350"/>
    </row>
    <row r="38" spans="2:9" ht="23.25">
      <c r="B38" s="232">
        <v>29</v>
      </c>
      <c r="C38" s="239" t="s">
        <v>853</v>
      </c>
      <c r="D38" s="238">
        <v>3026</v>
      </c>
      <c r="E38" s="501"/>
      <c r="F38" s="501"/>
      <c r="G38" s="501"/>
      <c r="H38" s="506"/>
      <c r="I38" s="349"/>
    </row>
    <row r="39" spans="2:9" ht="23.25">
      <c r="B39" s="232">
        <v>30</v>
      </c>
      <c r="C39" s="239" t="s">
        <v>418</v>
      </c>
      <c r="D39" s="238">
        <v>3027</v>
      </c>
      <c r="E39" s="501"/>
      <c r="F39" s="501"/>
      <c r="G39" s="501"/>
      <c r="H39" s="506"/>
      <c r="I39" s="349"/>
    </row>
    <row r="40" spans="2:9" ht="23.25">
      <c r="B40" s="232">
        <v>31</v>
      </c>
      <c r="C40" s="239" t="s">
        <v>419</v>
      </c>
      <c r="D40" s="238">
        <v>3028</v>
      </c>
      <c r="E40" s="501"/>
      <c r="F40" s="501"/>
      <c r="G40" s="501"/>
      <c r="H40" s="506"/>
      <c r="I40" s="349"/>
    </row>
    <row r="41" spans="2:9" ht="23.25">
      <c r="B41" s="232">
        <v>32</v>
      </c>
      <c r="C41" s="239" t="s">
        <v>420</v>
      </c>
      <c r="D41" s="238">
        <v>3029</v>
      </c>
      <c r="E41" s="501"/>
      <c r="F41" s="501"/>
      <c r="G41" s="501"/>
      <c r="H41" s="506"/>
      <c r="I41" s="349"/>
    </row>
    <row r="42" spans="2:9" ht="23.25">
      <c r="B42" s="232">
        <v>33</v>
      </c>
      <c r="C42" s="239" t="s">
        <v>421</v>
      </c>
      <c r="D42" s="238">
        <v>3030</v>
      </c>
      <c r="E42" s="501"/>
      <c r="F42" s="501"/>
      <c r="G42" s="501"/>
      <c r="H42" s="506"/>
      <c r="I42" s="349"/>
    </row>
    <row r="43" spans="2:9" ht="45">
      <c r="B43" s="232">
        <v>34</v>
      </c>
      <c r="C43" s="237" t="s">
        <v>422</v>
      </c>
      <c r="D43" s="238">
        <v>3031</v>
      </c>
      <c r="E43" s="500">
        <f>E44+E45+E46+E47+E48+E49</f>
        <v>164359</v>
      </c>
      <c r="F43" s="500">
        <f>F44+F45+F46+F47+F48+F49</f>
        <v>166300</v>
      </c>
      <c r="G43" s="500">
        <f>G44+G45+G46+G47+G48+G49</f>
        <v>124975</v>
      </c>
      <c r="H43" s="500">
        <f>H44+H45+H46+H47+H48+H49</f>
        <v>130217</v>
      </c>
      <c r="I43" s="350">
        <f>H43/G43*100</f>
        <v>104.19443888777755</v>
      </c>
    </row>
    <row r="44" spans="2:9" ht="23.25">
      <c r="B44" s="232">
        <v>35</v>
      </c>
      <c r="C44" s="239" t="s">
        <v>854</v>
      </c>
      <c r="D44" s="238">
        <v>3032</v>
      </c>
      <c r="E44" s="501"/>
      <c r="F44" s="501"/>
      <c r="G44" s="501"/>
      <c r="H44" s="506"/>
      <c r="I44" s="349"/>
    </row>
    <row r="45" spans="2:9" ht="23.25">
      <c r="B45" s="232">
        <v>36</v>
      </c>
      <c r="C45" s="239" t="s">
        <v>423</v>
      </c>
      <c r="D45" s="238">
        <v>3033</v>
      </c>
      <c r="E45" s="501">
        <v>120059</v>
      </c>
      <c r="F45" s="501"/>
      <c r="G45" s="501"/>
      <c r="H45" s="506"/>
      <c r="I45" s="349"/>
    </row>
    <row r="46" spans="2:9" ht="23.25">
      <c r="B46" s="232">
        <v>37</v>
      </c>
      <c r="C46" s="239" t="s">
        <v>424</v>
      </c>
      <c r="D46" s="238">
        <v>3034</v>
      </c>
      <c r="E46" s="501">
        <v>44300</v>
      </c>
      <c r="F46" s="501">
        <v>129300</v>
      </c>
      <c r="G46" s="501">
        <v>96975</v>
      </c>
      <c r="H46" s="506">
        <f>98106-1114</f>
        <v>96992</v>
      </c>
      <c r="I46" s="349">
        <f>H46/G46*100</f>
        <v>100.0175302913122</v>
      </c>
    </row>
    <row r="47" spans="2:9" ht="23.25">
      <c r="B47" s="232">
        <v>38</v>
      </c>
      <c r="C47" s="239" t="s">
        <v>425</v>
      </c>
      <c r="D47" s="238">
        <v>3035</v>
      </c>
      <c r="E47" s="501"/>
      <c r="F47" s="501">
        <v>37000</v>
      </c>
      <c r="G47" s="501">
        <v>28000</v>
      </c>
      <c r="H47" s="506">
        <v>33225</v>
      </c>
      <c r="I47" s="349" t="s">
        <v>570</v>
      </c>
    </row>
    <row r="48" spans="2:9" ht="23.25">
      <c r="B48" s="232">
        <v>39</v>
      </c>
      <c r="C48" s="239" t="s">
        <v>426</v>
      </c>
      <c r="D48" s="238">
        <v>3036</v>
      </c>
      <c r="E48" s="501"/>
      <c r="F48" s="501">
        <v>0</v>
      </c>
      <c r="G48" s="501"/>
      <c r="H48" s="506"/>
      <c r="I48" s="349"/>
    </row>
    <row r="49" spans="2:9" ht="23.25">
      <c r="B49" s="232">
        <v>40</v>
      </c>
      <c r="C49" s="239" t="s">
        <v>427</v>
      </c>
      <c r="D49" s="238">
        <v>3037</v>
      </c>
      <c r="E49" s="501"/>
      <c r="F49" s="501"/>
      <c r="G49" s="501"/>
      <c r="H49" s="506"/>
      <c r="I49" s="349"/>
    </row>
    <row r="50" spans="2:9" ht="45">
      <c r="B50" s="232">
        <v>41</v>
      </c>
      <c r="C50" s="237" t="s">
        <v>428</v>
      </c>
      <c r="D50" s="238">
        <v>3038</v>
      </c>
      <c r="E50" s="501"/>
      <c r="F50" s="501"/>
      <c r="G50" s="501"/>
      <c r="H50" s="506"/>
      <c r="I50" s="349"/>
    </row>
    <row r="51" spans="2:9" ht="45">
      <c r="B51" s="232">
        <v>42</v>
      </c>
      <c r="C51" s="237" t="s">
        <v>429</v>
      </c>
      <c r="D51" s="238">
        <v>3039</v>
      </c>
      <c r="E51" s="500">
        <f>E43-E37</f>
        <v>164359</v>
      </c>
      <c r="F51" s="500">
        <f>F43-F37</f>
        <v>166300</v>
      </c>
      <c r="G51" s="500">
        <f>G43-G37</f>
        <v>124975</v>
      </c>
      <c r="H51" s="500">
        <f>H43-H37</f>
        <v>130217</v>
      </c>
      <c r="I51" s="350">
        <f>H51/G51*100</f>
        <v>104.19443888777755</v>
      </c>
    </row>
    <row r="52" spans="2:9" ht="46.5">
      <c r="B52" s="232">
        <v>43</v>
      </c>
      <c r="C52" s="237" t="s">
        <v>618</v>
      </c>
      <c r="D52" s="238">
        <v>3040</v>
      </c>
      <c r="E52" s="500">
        <f>E11+E24+E37</f>
        <v>1551664</v>
      </c>
      <c r="F52" s="500">
        <f>F11+F24+F37</f>
        <v>1600306</v>
      </c>
      <c r="G52" s="500">
        <f>G11+G24+G37</f>
        <v>1200228</v>
      </c>
      <c r="H52" s="500">
        <f>H11+H24+H37</f>
        <v>1245974</v>
      </c>
      <c r="I52" s="350">
        <f>H52/G52*100</f>
        <v>103.81144249259306</v>
      </c>
    </row>
    <row r="53" spans="2:9" ht="46.5">
      <c r="B53" s="232">
        <v>44</v>
      </c>
      <c r="C53" s="237" t="s">
        <v>619</v>
      </c>
      <c r="D53" s="238">
        <v>3041</v>
      </c>
      <c r="E53" s="500">
        <f>E15+E30+E43</f>
        <v>1562528</v>
      </c>
      <c r="F53" s="500">
        <f>F15+F30+F43</f>
        <v>1583328</v>
      </c>
      <c r="G53" s="500">
        <f>G15+G30+G43</f>
        <v>1191402</v>
      </c>
      <c r="H53" s="500">
        <f>H15+H30+H43</f>
        <v>1262847</v>
      </c>
      <c r="I53" s="350">
        <f>H53/G53*100</f>
        <v>105.99671647353286</v>
      </c>
    </row>
    <row r="54" spans="2:9" ht="23.25">
      <c r="B54" s="232">
        <v>45</v>
      </c>
      <c r="C54" s="237" t="s">
        <v>621</v>
      </c>
      <c r="D54" s="238">
        <v>3042</v>
      </c>
      <c r="E54" s="500"/>
      <c r="F54" s="501">
        <f>F52-F53</f>
        <v>16978</v>
      </c>
      <c r="G54" s="501">
        <f>G52-G53</f>
        <v>8826</v>
      </c>
      <c r="H54" s="501"/>
      <c r="I54" s="349"/>
    </row>
    <row r="55" spans="2:9" ht="23.25">
      <c r="B55" s="232">
        <v>46</v>
      </c>
      <c r="C55" s="237" t="s">
        <v>622</v>
      </c>
      <c r="D55" s="238">
        <v>3043</v>
      </c>
      <c r="E55" s="500">
        <f>E53-E52</f>
        <v>10864</v>
      </c>
      <c r="F55" s="500"/>
      <c r="G55" s="500"/>
      <c r="H55" s="500">
        <f>H53-H52</f>
        <v>16873</v>
      </c>
      <c r="I55" s="349"/>
    </row>
    <row r="56" spans="2:9" ht="45">
      <c r="B56" s="240">
        <v>47</v>
      </c>
      <c r="C56" s="237" t="s">
        <v>478</v>
      </c>
      <c r="D56" s="238">
        <v>3044</v>
      </c>
      <c r="E56" s="500">
        <v>65184</v>
      </c>
      <c r="F56" s="500">
        <v>13686</v>
      </c>
      <c r="G56" s="500">
        <v>13686</v>
      </c>
      <c r="H56" s="507">
        <v>54320</v>
      </c>
      <c r="I56" s="350">
        <f>H56/G56*100</f>
        <v>396.9019435919918</v>
      </c>
    </row>
    <row r="57" spans="2:9" ht="45">
      <c r="B57" s="232">
        <v>48</v>
      </c>
      <c r="C57" s="237" t="s">
        <v>479</v>
      </c>
      <c r="D57" s="238">
        <v>3045</v>
      </c>
      <c r="E57" s="502"/>
      <c r="F57" s="502"/>
      <c r="G57" s="501"/>
      <c r="H57" s="506"/>
      <c r="I57" s="349"/>
    </row>
    <row r="58" spans="2:9" ht="45">
      <c r="B58" s="232">
        <v>49</v>
      </c>
      <c r="C58" s="237" t="s">
        <v>0</v>
      </c>
      <c r="D58" s="238">
        <v>3046</v>
      </c>
      <c r="E58" s="503"/>
      <c r="F58" s="505"/>
      <c r="G58" s="505"/>
      <c r="H58" s="187"/>
      <c r="I58" s="349"/>
    </row>
    <row r="59" spans="2:9" ht="46.5" thickBot="1">
      <c r="B59" s="241">
        <v>50</v>
      </c>
      <c r="C59" s="242" t="s">
        <v>623</v>
      </c>
      <c r="D59" s="243">
        <v>3047</v>
      </c>
      <c r="E59" s="504">
        <f>E54-E55+E56+E57-E58</f>
        <v>54320</v>
      </c>
      <c r="F59" s="504">
        <f>F54-F55+F56+F57-F58</f>
        <v>30664</v>
      </c>
      <c r="G59" s="504">
        <f>G54-G55+G56+G57-G58</f>
        <v>22512</v>
      </c>
      <c r="H59" s="504">
        <f>H54-H55+H56+H57-H58</f>
        <v>37447</v>
      </c>
      <c r="I59" s="350">
        <f>H59/G59*100</f>
        <v>166.34239516702203</v>
      </c>
    </row>
    <row r="62" spans="2:12" ht="35.25">
      <c r="B62" s="364" t="s">
        <v>118</v>
      </c>
      <c r="C62" s="364"/>
      <c r="D62" s="364"/>
      <c r="E62" s="365"/>
      <c r="F62" s="366"/>
      <c r="G62" s="574" t="s">
        <v>565</v>
      </c>
      <c r="H62" s="574"/>
      <c r="I62" s="574"/>
      <c r="J62" s="598"/>
      <c r="K62" s="598"/>
      <c r="L62" s="598"/>
    </row>
    <row r="63" spans="2:9" ht="35.25">
      <c r="B63" s="364"/>
      <c r="C63" s="364"/>
      <c r="D63" s="365" t="s">
        <v>800</v>
      </c>
      <c r="E63" s="364"/>
      <c r="F63" s="364"/>
      <c r="G63" s="574" t="s">
        <v>566</v>
      </c>
      <c r="H63" s="574"/>
      <c r="I63" s="574"/>
    </row>
    <row r="64" spans="2:9" ht="35.25">
      <c r="B64" s="373"/>
      <c r="C64" s="373"/>
      <c r="D64" s="373"/>
      <c r="E64" s="373"/>
      <c r="F64" s="373"/>
      <c r="G64" s="373"/>
      <c r="H64" s="373"/>
      <c r="I64" s="373"/>
    </row>
    <row r="65" spans="2:9" ht="35.25">
      <c r="B65" s="373"/>
      <c r="C65" s="373"/>
      <c r="D65" s="373"/>
      <c r="E65" s="373"/>
      <c r="F65" s="373"/>
      <c r="G65" s="373"/>
      <c r="H65" s="373"/>
      <c r="I65" s="373"/>
    </row>
    <row r="67" ht="23.25">
      <c r="H67" s="346"/>
    </row>
    <row r="68" ht="15.75">
      <c r="H68" s="345"/>
    </row>
  </sheetData>
  <sheetProtection/>
  <mergeCells count="12">
    <mergeCell ref="I8:I9"/>
    <mergeCell ref="D8:D9"/>
    <mergeCell ref="J62:L62"/>
    <mergeCell ref="G62:I62"/>
    <mergeCell ref="G63:I63"/>
    <mergeCell ref="B5:I5"/>
    <mergeCell ref="B6:I6"/>
    <mergeCell ref="B8:B9"/>
    <mergeCell ref="C8:C9"/>
    <mergeCell ref="E8:E9"/>
    <mergeCell ref="F8:F9"/>
    <mergeCell ref="G8:H8"/>
  </mergeCells>
  <printOptions/>
  <pageMargins left="0.32" right="0.75" top="0.35" bottom="0.18" header="0.22" footer="0.22"/>
  <pageSetup orientation="landscape" scale="55" r:id="rId1"/>
</worksheet>
</file>

<file path=xl/worksheets/sheet4.xml><?xml version="1.0" encoding="utf-8"?>
<worksheet xmlns="http://schemas.openxmlformats.org/spreadsheetml/2006/main" xmlns:r="http://schemas.openxmlformats.org/officeDocument/2006/relationships">
  <sheetPr>
    <tabColor theme="0"/>
  </sheetPr>
  <dimension ref="A1:X98"/>
  <sheetViews>
    <sheetView zoomScale="75" zoomScaleNormal="75" workbookViewId="0" topLeftCell="A25">
      <selection activeCell="J33" sqref="J33"/>
    </sheetView>
  </sheetViews>
  <sheetFormatPr defaultColWidth="9.140625" defaultRowHeight="12.75"/>
  <cols>
    <col min="1" max="1" width="9.140625" style="2" customWidth="1"/>
    <col min="2" max="2" width="6.140625" style="2" customWidth="1"/>
    <col min="3" max="3" width="81.28125" style="2" customWidth="1"/>
    <col min="4" max="4" width="23.57421875" style="38" customWidth="1"/>
    <col min="5" max="7" width="20.7109375" style="2" customWidth="1"/>
    <col min="8" max="8" width="21.28125" style="2" customWidth="1"/>
    <col min="9" max="9" width="11.57421875" style="2" customWidth="1"/>
    <col min="10" max="10" width="18.421875" style="2" bestFit="1"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spans="2:8" ht="23.25">
      <c r="B1" s="150"/>
      <c r="C1" s="150"/>
      <c r="D1" s="244"/>
      <c r="E1" s="150"/>
      <c r="F1" s="150"/>
      <c r="G1" s="150"/>
      <c r="H1" s="151" t="s">
        <v>455</v>
      </c>
    </row>
    <row r="2" spans="2:8" ht="23.25">
      <c r="B2" s="148" t="s">
        <v>576</v>
      </c>
      <c r="C2" s="149"/>
      <c r="D2" s="245"/>
      <c r="E2" s="149"/>
      <c r="F2" s="149"/>
      <c r="G2" s="149"/>
      <c r="H2" s="149"/>
    </row>
    <row r="3" spans="2:8" ht="23.25">
      <c r="B3" s="148" t="s">
        <v>562</v>
      </c>
      <c r="C3" s="149"/>
      <c r="D3" s="245"/>
      <c r="E3" s="149"/>
      <c r="F3" s="149"/>
      <c r="G3" s="149"/>
      <c r="H3" s="149"/>
    </row>
    <row r="4" spans="2:8" ht="23.25">
      <c r="B4" s="150"/>
      <c r="C4" s="150"/>
      <c r="D4" s="244"/>
      <c r="E4" s="150"/>
      <c r="F4" s="150"/>
      <c r="G4" s="150"/>
      <c r="H4" s="150"/>
    </row>
    <row r="5" spans="2:9" ht="22.5">
      <c r="B5" s="569" t="s">
        <v>785</v>
      </c>
      <c r="C5" s="569"/>
      <c r="D5" s="569"/>
      <c r="E5" s="569"/>
      <c r="F5" s="569"/>
      <c r="G5" s="569"/>
      <c r="H5" s="569"/>
      <c r="I5" s="1"/>
    </row>
    <row r="6" spans="3:9" ht="19.5" thickBot="1">
      <c r="C6" s="1"/>
      <c r="D6" s="39"/>
      <c r="E6" s="1"/>
      <c r="F6" s="1"/>
      <c r="G6" s="1"/>
      <c r="H6" s="85" t="s">
        <v>732</v>
      </c>
      <c r="I6" s="1"/>
    </row>
    <row r="7" spans="2:24" ht="20.25" customHeight="1">
      <c r="B7" s="570" t="s">
        <v>739</v>
      </c>
      <c r="C7" s="572" t="s">
        <v>754</v>
      </c>
      <c r="D7" s="559" t="s">
        <v>563</v>
      </c>
      <c r="E7" s="559" t="s">
        <v>564</v>
      </c>
      <c r="F7" s="558" t="s">
        <v>825</v>
      </c>
      <c r="G7" s="553"/>
      <c r="H7" s="561" t="s">
        <v>826</v>
      </c>
      <c r="I7" s="566"/>
      <c r="J7" s="567"/>
      <c r="K7" s="566"/>
      <c r="L7" s="567"/>
      <c r="M7" s="566"/>
      <c r="N7" s="567"/>
      <c r="O7" s="566"/>
      <c r="P7" s="567"/>
      <c r="Q7" s="566"/>
      <c r="R7" s="567"/>
      <c r="S7" s="567"/>
      <c r="T7" s="567"/>
      <c r="U7" s="4"/>
      <c r="V7" s="4"/>
      <c r="W7" s="4"/>
      <c r="X7" s="4"/>
    </row>
    <row r="8" spans="2:24" ht="106.5" customHeight="1">
      <c r="B8" s="571"/>
      <c r="C8" s="573"/>
      <c r="D8" s="560"/>
      <c r="E8" s="560"/>
      <c r="F8" s="269" t="s">
        <v>729</v>
      </c>
      <c r="G8" s="270" t="s">
        <v>794</v>
      </c>
      <c r="H8" s="562"/>
      <c r="I8" s="566"/>
      <c r="J8" s="566"/>
      <c r="K8" s="566"/>
      <c r="L8" s="566"/>
      <c r="M8" s="566"/>
      <c r="N8" s="566"/>
      <c r="O8" s="566"/>
      <c r="P8" s="567"/>
      <c r="Q8" s="566"/>
      <c r="R8" s="567"/>
      <c r="S8" s="567"/>
      <c r="T8" s="567"/>
      <c r="U8" s="4"/>
      <c r="V8" s="4"/>
      <c r="W8" s="4"/>
      <c r="X8" s="4"/>
    </row>
    <row r="9" spans="2:24" s="47" customFormat="1" ht="40.5">
      <c r="B9" s="271" t="s">
        <v>802</v>
      </c>
      <c r="C9" s="272" t="s">
        <v>866</v>
      </c>
      <c r="D9" s="246">
        <v>301933368.29</v>
      </c>
      <c r="E9" s="247">
        <v>327443401</v>
      </c>
      <c r="F9" s="536">
        <v>245752249</v>
      </c>
      <c r="G9" s="525">
        <f>202908120.91+25973424.04</f>
        <v>228881544.95</v>
      </c>
      <c r="H9" s="311">
        <f aca="true" t="shared" si="0" ref="H9:H14">G9/F9*100</f>
        <v>93.13507643626895</v>
      </c>
      <c r="I9" s="48"/>
      <c r="J9" s="48"/>
      <c r="K9" s="48"/>
      <c r="L9" s="48"/>
      <c r="M9" s="48"/>
      <c r="N9" s="48"/>
      <c r="O9" s="48"/>
      <c r="P9" s="48"/>
      <c r="Q9" s="48"/>
      <c r="R9" s="48"/>
      <c r="S9" s="48"/>
      <c r="T9" s="48"/>
      <c r="U9" s="48"/>
      <c r="V9" s="48"/>
      <c r="W9" s="48"/>
      <c r="X9" s="48"/>
    </row>
    <row r="10" spans="2:24" s="47" customFormat="1" ht="40.5">
      <c r="B10" s="273" t="s">
        <v>803</v>
      </c>
      <c r="C10" s="274" t="s">
        <v>1</v>
      </c>
      <c r="D10" s="246">
        <v>430718071.74</v>
      </c>
      <c r="E10" s="247">
        <v>467108989</v>
      </c>
      <c r="F10" s="536">
        <v>350573823</v>
      </c>
      <c r="G10" s="525">
        <v>318473522.25</v>
      </c>
      <c r="H10" s="311">
        <f t="shared" si="0"/>
        <v>90.84349753347101</v>
      </c>
      <c r="I10" s="48"/>
      <c r="J10" s="48"/>
      <c r="K10" s="48"/>
      <c r="L10" s="48"/>
      <c r="M10" s="48"/>
      <c r="N10" s="48"/>
      <c r="O10" s="48"/>
      <c r="P10" s="48"/>
      <c r="Q10" s="48"/>
      <c r="R10" s="48"/>
      <c r="S10" s="48"/>
      <c r="T10" s="48"/>
      <c r="U10" s="48"/>
      <c r="V10" s="48"/>
      <c r="W10" s="48"/>
      <c r="X10" s="48"/>
    </row>
    <row r="11" spans="2:24" s="47" customFormat="1" ht="40.5">
      <c r="B11" s="273" t="s">
        <v>804</v>
      </c>
      <c r="C11" s="274" t="s">
        <v>2</v>
      </c>
      <c r="D11" s="246">
        <v>507759005.74</v>
      </c>
      <c r="E11" s="247">
        <v>550721498</v>
      </c>
      <c r="F11" s="536">
        <v>413326533</v>
      </c>
      <c r="G11" s="248">
        <f>G10+57006976.44</f>
        <v>375480498.69</v>
      </c>
      <c r="H11" s="311">
        <f t="shared" si="0"/>
        <v>90.84355073086972</v>
      </c>
      <c r="I11" s="48"/>
      <c r="J11" s="538"/>
      <c r="K11" s="48"/>
      <c r="L11" s="48"/>
      <c r="M11" s="48"/>
      <c r="N11" s="48"/>
      <c r="O11" s="48"/>
      <c r="P11" s="48"/>
      <c r="Q11" s="48"/>
      <c r="R11" s="48"/>
      <c r="S11" s="48"/>
      <c r="T11" s="48"/>
      <c r="U11" s="48"/>
      <c r="V11" s="48"/>
      <c r="W11" s="48"/>
      <c r="X11" s="48"/>
    </row>
    <row r="12" spans="2:24" s="47" customFormat="1" ht="20.25">
      <c r="B12" s="273" t="s">
        <v>805</v>
      </c>
      <c r="C12" s="274" t="s">
        <v>8</v>
      </c>
      <c r="D12" s="249">
        <v>560</v>
      </c>
      <c r="E12" s="250">
        <v>598</v>
      </c>
      <c r="F12" s="529">
        <v>592</v>
      </c>
      <c r="G12" s="546">
        <v>554</v>
      </c>
      <c r="H12" s="311">
        <f t="shared" si="0"/>
        <v>93.58108108108108</v>
      </c>
      <c r="I12" s="48"/>
      <c r="J12" s="538"/>
      <c r="K12" s="48"/>
      <c r="L12" s="48"/>
      <c r="M12" s="48"/>
      <c r="N12" s="48"/>
      <c r="O12" s="48"/>
      <c r="P12" s="48"/>
      <c r="Q12" s="48"/>
      <c r="R12" s="48"/>
      <c r="S12" s="48"/>
      <c r="T12" s="48"/>
      <c r="U12" s="48"/>
      <c r="V12" s="48"/>
      <c r="W12" s="48"/>
      <c r="X12" s="48"/>
    </row>
    <row r="13" spans="2:24" s="47" customFormat="1" ht="20.25">
      <c r="B13" s="273" t="s">
        <v>6</v>
      </c>
      <c r="C13" s="275" t="s">
        <v>3</v>
      </c>
      <c r="D13" s="251">
        <v>549</v>
      </c>
      <c r="E13" s="252">
        <v>587</v>
      </c>
      <c r="F13" s="529">
        <v>584</v>
      </c>
      <c r="G13" s="546">
        <v>549</v>
      </c>
      <c r="H13" s="311">
        <f t="shared" si="0"/>
        <v>94.0068493150685</v>
      </c>
      <c r="I13" s="48"/>
      <c r="J13" s="539"/>
      <c r="K13" s="48"/>
      <c r="L13" s="48"/>
      <c r="M13" s="48"/>
      <c r="N13" s="48"/>
      <c r="O13" s="48"/>
      <c r="P13" s="48"/>
      <c r="Q13" s="48"/>
      <c r="R13" s="48"/>
      <c r="S13" s="48"/>
      <c r="T13" s="48"/>
      <c r="U13" s="48"/>
      <c r="V13" s="48"/>
      <c r="W13" s="48"/>
      <c r="X13" s="48"/>
    </row>
    <row r="14" spans="2:24" s="47" customFormat="1" ht="20.25">
      <c r="B14" s="273" t="s">
        <v>5</v>
      </c>
      <c r="C14" s="275" t="s">
        <v>4</v>
      </c>
      <c r="D14" s="251">
        <v>11</v>
      </c>
      <c r="E14" s="252">
        <v>11</v>
      </c>
      <c r="F14" s="529">
        <v>8</v>
      </c>
      <c r="G14" s="546">
        <v>5</v>
      </c>
      <c r="H14" s="311">
        <f t="shared" si="0"/>
        <v>62.5</v>
      </c>
      <c r="I14" s="48"/>
      <c r="J14" s="538"/>
      <c r="K14" s="48"/>
      <c r="L14" s="48"/>
      <c r="M14" s="48"/>
      <c r="N14" s="48"/>
      <c r="O14" s="48"/>
      <c r="P14" s="48"/>
      <c r="Q14" s="48"/>
      <c r="R14" s="48"/>
      <c r="S14" s="48"/>
      <c r="T14" s="48"/>
      <c r="U14" s="48"/>
      <c r="V14" s="48"/>
      <c r="W14" s="48"/>
      <c r="X14" s="48"/>
    </row>
    <row r="15" spans="2:24" s="47" customFormat="1" ht="20.25">
      <c r="B15" s="273" t="s">
        <v>905</v>
      </c>
      <c r="C15" s="276" t="s">
        <v>755</v>
      </c>
      <c r="D15" s="252" t="s">
        <v>570</v>
      </c>
      <c r="E15" s="252" t="s">
        <v>570</v>
      </c>
      <c r="F15" s="252" t="s">
        <v>570</v>
      </c>
      <c r="G15" s="252" t="s">
        <v>570</v>
      </c>
      <c r="H15" s="322" t="s">
        <v>570</v>
      </c>
      <c r="I15" s="48"/>
      <c r="J15" s="539"/>
      <c r="K15" s="48"/>
      <c r="L15" s="48"/>
      <c r="M15" s="48"/>
      <c r="N15" s="48"/>
      <c r="O15" s="48"/>
      <c r="P15" s="48"/>
      <c r="Q15" s="48"/>
      <c r="R15" s="48"/>
      <c r="S15" s="48"/>
      <c r="T15" s="48"/>
      <c r="U15" s="48"/>
      <c r="V15" s="48"/>
      <c r="W15" s="48"/>
      <c r="X15" s="48"/>
    </row>
    <row r="16" spans="2:24" s="47" customFormat="1" ht="20.25">
      <c r="B16" s="273" t="s">
        <v>906</v>
      </c>
      <c r="C16" s="276" t="s">
        <v>855</v>
      </c>
      <c r="D16" s="254" t="s">
        <v>570</v>
      </c>
      <c r="E16" s="254" t="s">
        <v>570</v>
      </c>
      <c r="F16" s="254" t="s">
        <v>570</v>
      </c>
      <c r="G16" s="254" t="s">
        <v>570</v>
      </c>
      <c r="H16" s="323" t="s">
        <v>570</v>
      </c>
      <c r="I16" s="48"/>
      <c r="J16" s="539"/>
      <c r="K16" s="48"/>
      <c r="L16" s="48"/>
      <c r="M16" s="48"/>
      <c r="N16" s="48"/>
      <c r="O16" s="48"/>
      <c r="P16" s="48"/>
      <c r="Q16" s="48"/>
      <c r="R16" s="48"/>
      <c r="S16" s="48"/>
      <c r="T16" s="48"/>
      <c r="U16" s="48"/>
      <c r="V16" s="48"/>
      <c r="W16" s="48"/>
      <c r="X16" s="48"/>
    </row>
    <row r="17" spans="2:24" s="47" customFormat="1" ht="20.25">
      <c r="B17" s="273" t="s">
        <v>907</v>
      </c>
      <c r="C17" s="276" t="s">
        <v>756</v>
      </c>
      <c r="D17" s="254" t="s">
        <v>570</v>
      </c>
      <c r="E17" s="254" t="s">
        <v>570</v>
      </c>
      <c r="F17" s="254" t="s">
        <v>570</v>
      </c>
      <c r="G17" s="254" t="s">
        <v>570</v>
      </c>
      <c r="H17" s="323" t="s">
        <v>570</v>
      </c>
      <c r="I17" s="48"/>
      <c r="J17" s="539"/>
      <c r="K17" s="48"/>
      <c r="L17" s="48"/>
      <c r="M17" s="48"/>
      <c r="N17" s="48"/>
      <c r="O17" s="48"/>
      <c r="P17" s="48"/>
      <c r="Q17" s="48"/>
      <c r="R17" s="48"/>
      <c r="S17" s="48"/>
      <c r="T17" s="48"/>
      <c r="U17" s="48"/>
      <c r="V17" s="48"/>
      <c r="W17" s="48"/>
      <c r="X17" s="48"/>
    </row>
    <row r="18" spans="2:24" s="47" customFormat="1" ht="20.25">
      <c r="B18" s="273" t="s">
        <v>908</v>
      </c>
      <c r="C18" s="276" t="s">
        <v>856</v>
      </c>
      <c r="D18" s="254" t="s">
        <v>570</v>
      </c>
      <c r="E18" s="254" t="s">
        <v>570</v>
      </c>
      <c r="F18" s="254" t="s">
        <v>570</v>
      </c>
      <c r="G18" s="254" t="s">
        <v>570</v>
      </c>
      <c r="H18" s="323" t="s">
        <v>570</v>
      </c>
      <c r="I18" s="48"/>
      <c r="J18" s="539"/>
      <c r="K18" s="48"/>
      <c r="L18" s="48"/>
      <c r="M18" s="48"/>
      <c r="N18" s="48"/>
      <c r="O18" s="48"/>
      <c r="P18" s="48"/>
      <c r="Q18" s="48"/>
      <c r="R18" s="48"/>
      <c r="S18" s="48"/>
      <c r="T18" s="48"/>
      <c r="U18" s="48"/>
      <c r="V18" s="48"/>
      <c r="W18" s="48"/>
      <c r="X18" s="48"/>
    </row>
    <row r="19" spans="2:24" s="47" customFormat="1" ht="20.25" customHeight="1">
      <c r="B19" s="273" t="s">
        <v>909</v>
      </c>
      <c r="C19" s="277" t="s">
        <v>757</v>
      </c>
      <c r="D19" s="255">
        <v>80589764.7</v>
      </c>
      <c r="E19" s="246">
        <v>76000000</v>
      </c>
      <c r="F19" s="260">
        <v>57000000</v>
      </c>
      <c r="G19" s="247">
        <v>69719222.15</v>
      </c>
      <c r="H19" s="311">
        <f>G19/F19*100</f>
        <v>122.31442482456141</v>
      </c>
      <c r="I19" s="48"/>
      <c r="J19" s="539"/>
      <c r="K19" s="48"/>
      <c r="L19" s="48"/>
      <c r="M19" s="48"/>
      <c r="N19" s="48"/>
      <c r="O19" s="48"/>
      <c r="P19" s="48"/>
      <c r="Q19" s="48"/>
      <c r="R19" s="48"/>
      <c r="S19" s="48"/>
      <c r="T19" s="48"/>
      <c r="U19" s="48"/>
      <c r="V19" s="48"/>
      <c r="W19" s="48"/>
      <c r="X19" s="48"/>
    </row>
    <row r="20" spans="2:24" s="47" customFormat="1" ht="40.5">
      <c r="B20" s="273" t="s">
        <v>910</v>
      </c>
      <c r="C20" s="278" t="s">
        <v>857</v>
      </c>
      <c r="D20" s="256">
        <v>157</v>
      </c>
      <c r="E20" s="257">
        <v>160</v>
      </c>
      <c r="F20" s="257">
        <v>160</v>
      </c>
      <c r="G20" s="256">
        <v>150</v>
      </c>
      <c r="H20" s="311">
        <f>G20/F20*100</f>
        <v>93.75</v>
      </c>
      <c r="I20" s="48"/>
      <c r="J20" s="539"/>
      <c r="K20" s="48"/>
      <c r="L20" s="48"/>
      <c r="M20" s="48"/>
      <c r="N20" s="48"/>
      <c r="O20" s="48"/>
      <c r="P20" s="48"/>
      <c r="Q20" s="48"/>
      <c r="R20" s="48"/>
      <c r="S20" s="48"/>
      <c r="T20" s="48"/>
      <c r="U20" s="48"/>
      <c r="V20" s="48"/>
      <c r="W20" s="48"/>
      <c r="X20" s="48"/>
    </row>
    <row r="21" spans="2:24" s="47" customFormat="1" ht="20.25">
      <c r="B21" s="273" t="s">
        <v>911</v>
      </c>
      <c r="C21" s="277" t="s">
        <v>758</v>
      </c>
      <c r="D21" s="258" t="s">
        <v>570</v>
      </c>
      <c r="E21" s="258" t="s">
        <v>570</v>
      </c>
      <c r="F21" s="258" t="s">
        <v>570</v>
      </c>
      <c r="G21" s="258" t="s">
        <v>570</v>
      </c>
      <c r="H21" s="326" t="s">
        <v>570</v>
      </c>
      <c r="I21" s="48"/>
      <c r="J21" s="539"/>
      <c r="K21" s="48"/>
      <c r="L21" s="48"/>
      <c r="M21" s="48"/>
      <c r="N21" s="48"/>
      <c r="O21" s="48"/>
      <c r="P21" s="48"/>
      <c r="Q21" s="48"/>
      <c r="R21" s="48"/>
      <c r="S21" s="48"/>
      <c r="T21" s="48"/>
      <c r="U21" s="48"/>
      <c r="V21" s="48"/>
      <c r="W21" s="48"/>
      <c r="X21" s="48"/>
    </row>
    <row r="22" spans="2:24" s="47" customFormat="1" ht="20.25">
      <c r="B22" s="273" t="s">
        <v>912</v>
      </c>
      <c r="C22" s="276" t="s">
        <v>858</v>
      </c>
      <c r="D22" s="258" t="s">
        <v>570</v>
      </c>
      <c r="E22" s="258" t="s">
        <v>570</v>
      </c>
      <c r="F22" s="258" t="s">
        <v>570</v>
      </c>
      <c r="G22" s="258" t="s">
        <v>570</v>
      </c>
      <c r="H22" s="326" t="s">
        <v>570</v>
      </c>
      <c r="I22" s="48"/>
      <c r="J22" s="539"/>
      <c r="K22" s="48"/>
      <c r="L22" s="48"/>
      <c r="M22" s="48"/>
      <c r="N22" s="48"/>
      <c r="O22" s="48"/>
      <c r="P22" s="48"/>
      <c r="Q22" s="48"/>
      <c r="R22" s="48"/>
      <c r="S22" s="48"/>
      <c r="T22" s="48"/>
      <c r="U22" s="48"/>
      <c r="V22" s="48"/>
      <c r="W22" s="48"/>
      <c r="X22" s="48"/>
    </row>
    <row r="23" spans="2:24" s="47" customFormat="1" ht="20.25">
      <c r="B23" s="273" t="s">
        <v>913</v>
      </c>
      <c r="C23" s="277" t="s">
        <v>868</v>
      </c>
      <c r="D23" s="258" t="s">
        <v>570</v>
      </c>
      <c r="E23" s="258" t="s">
        <v>570</v>
      </c>
      <c r="F23" s="258" t="s">
        <v>570</v>
      </c>
      <c r="G23" s="258" t="s">
        <v>570</v>
      </c>
      <c r="H23" s="326" t="s">
        <v>570</v>
      </c>
      <c r="I23" s="48"/>
      <c r="J23" s="539"/>
      <c r="K23" s="48"/>
      <c r="L23" s="48"/>
      <c r="M23" s="48"/>
      <c r="N23" s="48"/>
      <c r="O23" s="48"/>
      <c r="P23" s="48"/>
      <c r="Q23" s="48"/>
      <c r="R23" s="48"/>
      <c r="S23" s="48"/>
      <c r="T23" s="48"/>
      <c r="U23" s="48"/>
      <c r="V23" s="48"/>
      <c r="W23" s="48"/>
      <c r="X23" s="48"/>
    </row>
    <row r="24" spans="2:24" s="47" customFormat="1" ht="20.25">
      <c r="B24" s="273" t="s">
        <v>821</v>
      </c>
      <c r="C24" s="277" t="s">
        <v>867</v>
      </c>
      <c r="D24" s="258" t="s">
        <v>570</v>
      </c>
      <c r="E24" s="258" t="s">
        <v>570</v>
      </c>
      <c r="F24" s="258" t="s">
        <v>570</v>
      </c>
      <c r="G24" s="258" t="s">
        <v>570</v>
      </c>
      <c r="H24" s="326" t="s">
        <v>570</v>
      </c>
      <c r="I24" s="48"/>
      <c r="J24" s="539"/>
      <c r="K24" s="48"/>
      <c r="L24" s="48"/>
      <c r="M24" s="48"/>
      <c r="N24" s="48"/>
      <c r="O24" s="48"/>
      <c r="P24" s="48"/>
      <c r="Q24" s="48"/>
      <c r="R24" s="48"/>
      <c r="S24" s="48"/>
      <c r="T24" s="48"/>
      <c r="U24" s="48"/>
      <c r="V24" s="48"/>
      <c r="W24" s="48"/>
      <c r="X24" s="48"/>
    </row>
    <row r="25" spans="2:24" s="47" customFormat="1" ht="20.25">
      <c r="B25" s="273" t="s">
        <v>914</v>
      </c>
      <c r="C25" s="277" t="s">
        <v>859</v>
      </c>
      <c r="D25" s="252" t="s">
        <v>570</v>
      </c>
      <c r="E25" s="252" t="s">
        <v>570</v>
      </c>
      <c r="F25" s="252" t="s">
        <v>570</v>
      </c>
      <c r="G25" s="252" t="s">
        <v>570</v>
      </c>
      <c r="H25" s="322" t="s">
        <v>570</v>
      </c>
      <c r="I25" s="48"/>
      <c r="J25" s="539"/>
      <c r="K25" s="48"/>
      <c r="L25" s="48"/>
      <c r="M25" s="48"/>
      <c r="N25" s="48"/>
      <c r="O25" s="48"/>
      <c r="P25" s="48"/>
      <c r="Q25" s="48"/>
      <c r="R25" s="48"/>
      <c r="S25" s="48"/>
      <c r="T25" s="48"/>
      <c r="U25" s="48"/>
      <c r="V25" s="48"/>
      <c r="W25" s="48"/>
      <c r="X25" s="48"/>
    </row>
    <row r="26" spans="2:24" s="47" customFormat="1" ht="20.25">
      <c r="B26" s="273" t="s">
        <v>915</v>
      </c>
      <c r="C26" s="277" t="s">
        <v>860</v>
      </c>
      <c r="D26" s="252" t="s">
        <v>570</v>
      </c>
      <c r="E26" s="252" t="s">
        <v>570</v>
      </c>
      <c r="F26" s="252" t="s">
        <v>570</v>
      </c>
      <c r="G26" s="252" t="s">
        <v>570</v>
      </c>
      <c r="H26" s="322" t="s">
        <v>570</v>
      </c>
      <c r="I26" s="48"/>
      <c r="J26" s="539"/>
      <c r="K26" s="48"/>
      <c r="L26" s="48"/>
      <c r="M26" s="48"/>
      <c r="N26" s="48"/>
      <c r="O26" s="48"/>
      <c r="P26" s="48"/>
      <c r="Q26" s="48"/>
      <c r="R26" s="48"/>
      <c r="S26" s="48"/>
      <c r="T26" s="48"/>
      <c r="U26" s="48"/>
      <c r="V26" s="48"/>
      <c r="W26" s="48"/>
      <c r="X26" s="48"/>
    </row>
    <row r="27" spans="2:24" s="47" customFormat="1" ht="20.25">
      <c r="B27" s="273" t="s">
        <v>916</v>
      </c>
      <c r="C27" s="277" t="s">
        <v>861</v>
      </c>
      <c r="D27" s="259" t="s">
        <v>617</v>
      </c>
      <c r="E27" s="247">
        <v>1388889</v>
      </c>
      <c r="F27" s="536">
        <v>1041666.75</v>
      </c>
      <c r="G27" s="248">
        <v>1067992.92</v>
      </c>
      <c r="H27" s="311">
        <f>G27/F27*100</f>
        <v>102.52731211781503</v>
      </c>
      <c r="I27" s="48"/>
      <c r="J27" s="538"/>
      <c r="K27" s="48"/>
      <c r="L27" s="48"/>
      <c r="M27" s="48"/>
      <c r="N27" s="48"/>
      <c r="O27" s="48"/>
      <c r="P27" s="48"/>
      <c r="Q27" s="48"/>
      <c r="R27" s="48"/>
      <c r="S27" s="48"/>
      <c r="T27" s="48"/>
      <c r="U27" s="48"/>
      <c r="V27" s="48"/>
      <c r="W27" s="48"/>
      <c r="X27" s="48"/>
    </row>
    <row r="28" spans="2:24" s="47" customFormat="1" ht="20.25">
      <c r="B28" s="273" t="s">
        <v>917</v>
      </c>
      <c r="C28" s="277" t="s">
        <v>862</v>
      </c>
      <c r="D28" s="266">
        <v>3</v>
      </c>
      <c r="E28" s="267">
        <v>3</v>
      </c>
      <c r="F28" s="530">
        <v>3</v>
      </c>
      <c r="G28" s="265">
        <v>3</v>
      </c>
      <c r="H28" s="311">
        <f>G28/F28*100</f>
        <v>100</v>
      </c>
      <c r="I28" s="48"/>
      <c r="J28" s="538"/>
      <c r="K28" s="48"/>
      <c r="L28" s="48"/>
      <c r="M28" s="48"/>
      <c r="N28" s="48"/>
      <c r="O28" s="48"/>
      <c r="P28" s="48"/>
      <c r="Q28" s="48"/>
      <c r="R28" s="48"/>
      <c r="S28" s="48"/>
      <c r="T28" s="48"/>
      <c r="U28" s="48"/>
      <c r="V28" s="48"/>
      <c r="W28" s="48"/>
      <c r="X28" s="48"/>
    </row>
    <row r="29" spans="2:24" s="47" customFormat="1" ht="20.25">
      <c r="B29" s="273" t="s">
        <v>918</v>
      </c>
      <c r="C29" s="277" t="s">
        <v>759</v>
      </c>
      <c r="D29" s="261">
        <v>25397992.73</v>
      </c>
      <c r="E29" s="247">
        <v>28800000</v>
      </c>
      <c r="F29" s="528">
        <v>21600000</v>
      </c>
      <c r="G29" s="248">
        <v>20267563.97</v>
      </c>
      <c r="H29" s="311">
        <f>G29/F29*100</f>
        <v>93.83131467592592</v>
      </c>
      <c r="I29" s="48"/>
      <c r="J29" s="538"/>
      <c r="K29" s="48"/>
      <c r="L29" s="48"/>
      <c r="M29" s="48"/>
      <c r="N29" s="48"/>
      <c r="O29" s="48"/>
      <c r="P29" s="48"/>
      <c r="Q29" s="48"/>
      <c r="R29" s="48"/>
      <c r="S29" s="48"/>
      <c r="T29" s="48"/>
      <c r="U29" s="48"/>
      <c r="V29" s="48"/>
      <c r="W29" s="48"/>
      <c r="X29" s="48"/>
    </row>
    <row r="30" spans="2:24" s="47" customFormat="1" ht="20.25">
      <c r="B30" s="273" t="s">
        <v>919</v>
      </c>
      <c r="C30" s="277" t="s">
        <v>863</v>
      </c>
      <c r="D30" s="261">
        <v>118066</v>
      </c>
      <c r="E30" s="247">
        <v>500000</v>
      </c>
      <c r="F30" s="528">
        <v>375000</v>
      </c>
      <c r="G30" s="248">
        <v>21192</v>
      </c>
      <c r="H30" s="311">
        <f>G30/F30*100</f>
        <v>5.6512</v>
      </c>
      <c r="I30" s="48"/>
      <c r="J30" s="538"/>
      <c r="K30" s="48"/>
      <c r="L30" s="48"/>
      <c r="M30" s="48"/>
      <c r="N30" s="48"/>
      <c r="O30" s="48"/>
      <c r="P30" s="48"/>
      <c r="Q30" s="48"/>
      <c r="R30" s="48"/>
      <c r="S30" s="48"/>
      <c r="T30" s="48"/>
      <c r="U30" s="48"/>
      <c r="V30" s="48"/>
      <c r="W30" s="48"/>
      <c r="X30" s="48"/>
    </row>
    <row r="31" spans="2:24" s="54" customFormat="1" ht="20.25">
      <c r="B31" s="273" t="s">
        <v>920</v>
      </c>
      <c r="C31" s="279" t="s">
        <v>864</v>
      </c>
      <c r="D31" s="261">
        <f>17023.05+103110+12644</f>
        <v>132777.05</v>
      </c>
      <c r="E31" s="247">
        <v>500000</v>
      </c>
      <c r="F31" s="528">
        <v>375000</v>
      </c>
      <c r="G31" s="247">
        <f>10840+760+10000</f>
        <v>21600</v>
      </c>
      <c r="H31" s="144">
        <f>G31/F31*100</f>
        <v>5.76</v>
      </c>
      <c r="I31" s="56"/>
      <c r="J31" s="540"/>
      <c r="K31" s="56"/>
      <c r="L31" s="56"/>
      <c r="M31" s="56"/>
      <c r="N31" s="56"/>
      <c r="O31" s="56"/>
      <c r="P31" s="56"/>
      <c r="Q31" s="56"/>
      <c r="R31" s="56"/>
      <c r="S31" s="56"/>
      <c r="T31" s="56"/>
      <c r="U31" s="56"/>
      <c r="V31" s="56"/>
      <c r="W31" s="56"/>
      <c r="X31" s="56"/>
    </row>
    <row r="32" spans="2:24" s="47" customFormat="1" ht="60.75">
      <c r="B32" s="273" t="s">
        <v>921</v>
      </c>
      <c r="C32" s="268" t="s">
        <v>624</v>
      </c>
      <c r="D32" s="284" t="s">
        <v>627</v>
      </c>
      <c r="E32" s="285" t="s">
        <v>628</v>
      </c>
      <c r="F32" s="287" t="s">
        <v>733</v>
      </c>
      <c r="G32" s="287" t="s">
        <v>620</v>
      </c>
      <c r="H32" s="324" t="s">
        <v>31</v>
      </c>
      <c r="I32" s="48"/>
      <c r="J32" s="538"/>
      <c r="K32" s="48"/>
      <c r="L32" s="48"/>
      <c r="M32" s="48"/>
      <c r="N32" s="48"/>
      <c r="O32" s="48"/>
      <c r="P32" s="48"/>
      <c r="Q32" s="48"/>
      <c r="R32" s="48"/>
      <c r="S32" s="48"/>
      <c r="T32" s="48"/>
      <c r="U32" s="48"/>
      <c r="V32" s="48"/>
      <c r="W32" s="48"/>
      <c r="X32" s="48"/>
    </row>
    <row r="33" spans="2:24" s="47" customFormat="1" ht="60.75">
      <c r="B33" s="273" t="s">
        <v>922</v>
      </c>
      <c r="C33" s="277" t="s">
        <v>625</v>
      </c>
      <c r="D33" s="283" t="s">
        <v>626</v>
      </c>
      <c r="E33" s="286" t="s">
        <v>632</v>
      </c>
      <c r="F33" s="526" t="s">
        <v>734</v>
      </c>
      <c r="G33" s="286" t="s">
        <v>499</v>
      </c>
      <c r="H33" s="325" t="s">
        <v>32</v>
      </c>
      <c r="I33" s="48"/>
      <c r="J33" s="538"/>
      <c r="K33" s="48"/>
      <c r="L33" s="48"/>
      <c r="M33" s="48"/>
      <c r="N33" s="48"/>
      <c r="O33" s="48"/>
      <c r="P33" s="48"/>
      <c r="Q33" s="48"/>
      <c r="R33" s="48"/>
      <c r="S33" s="48"/>
      <c r="T33" s="48"/>
      <c r="U33" s="48"/>
      <c r="V33" s="48"/>
      <c r="W33" s="48"/>
      <c r="X33" s="48"/>
    </row>
    <row r="34" spans="2:24" s="47" customFormat="1" ht="20.25">
      <c r="B34" s="273" t="s">
        <v>822</v>
      </c>
      <c r="C34" s="277" t="s">
        <v>760</v>
      </c>
      <c r="D34" s="260">
        <v>4879173.14</v>
      </c>
      <c r="E34" s="247">
        <v>4000000</v>
      </c>
      <c r="F34" s="525"/>
      <c r="G34" s="248"/>
      <c r="H34" s="310" t="s">
        <v>570</v>
      </c>
      <c r="I34" s="48"/>
      <c r="J34" s="538"/>
      <c r="K34" s="48"/>
      <c r="L34" s="48"/>
      <c r="M34" s="48"/>
      <c r="N34" s="48"/>
      <c r="O34" s="48"/>
      <c r="P34" s="48"/>
      <c r="Q34" s="48"/>
      <c r="R34" s="48"/>
      <c r="S34" s="48"/>
      <c r="T34" s="48"/>
      <c r="U34" s="48"/>
      <c r="V34" s="48"/>
      <c r="W34" s="48"/>
      <c r="X34" s="48"/>
    </row>
    <row r="35" spans="2:24" s="47" customFormat="1" ht="20.25">
      <c r="B35" s="273" t="s">
        <v>923</v>
      </c>
      <c r="C35" s="277" t="s">
        <v>795</v>
      </c>
      <c r="D35" s="257">
        <v>58</v>
      </c>
      <c r="E35" s="250">
        <v>38</v>
      </c>
      <c r="F35" s="525"/>
      <c r="G35" s="248"/>
      <c r="H35" s="310" t="s">
        <v>570</v>
      </c>
      <c r="I35" s="48"/>
      <c r="J35" s="539"/>
      <c r="K35" s="48"/>
      <c r="L35" s="48"/>
      <c r="M35" s="48"/>
      <c r="N35" s="48"/>
      <c r="O35" s="48"/>
      <c r="P35" s="48"/>
      <c r="Q35" s="48"/>
      <c r="R35" s="48"/>
      <c r="S35" s="48"/>
      <c r="T35" s="48"/>
      <c r="U35" s="48"/>
      <c r="V35" s="48"/>
      <c r="W35" s="48"/>
      <c r="X35" s="48"/>
    </row>
    <row r="36" spans="2:24" s="47" customFormat="1" ht="20.25">
      <c r="B36" s="273" t="s">
        <v>924</v>
      </c>
      <c r="C36" s="277" t="s">
        <v>761</v>
      </c>
      <c r="D36" s="260">
        <f>5180+1000</f>
        <v>6180</v>
      </c>
      <c r="E36" s="288" t="s">
        <v>570</v>
      </c>
      <c r="F36" s="260"/>
      <c r="G36" s="247"/>
      <c r="H36" s="310" t="s">
        <v>570</v>
      </c>
      <c r="I36" s="48"/>
      <c r="J36" s="539"/>
      <c r="K36" s="48"/>
      <c r="L36" s="48"/>
      <c r="M36" s="48"/>
      <c r="N36" s="48"/>
      <c r="O36" s="48"/>
      <c r="P36" s="48"/>
      <c r="Q36" s="48"/>
      <c r="R36" s="48"/>
      <c r="S36" s="48"/>
      <c r="T36" s="48"/>
      <c r="U36" s="48"/>
      <c r="V36" s="48"/>
      <c r="W36" s="48"/>
      <c r="X36" s="48"/>
    </row>
    <row r="37" spans="2:24" s="47" customFormat="1" ht="20.25">
      <c r="B37" s="273" t="s">
        <v>925</v>
      </c>
      <c r="C37" s="277" t="s">
        <v>762</v>
      </c>
      <c r="D37" s="260">
        <v>365431</v>
      </c>
      <c r="E37" s="260">
        <v>1000000</v>
      </c>
      <c r="F37" s="260">
        <v>750000</v>
      </c>
      <c r="G37" s="262">
        <v>257318.02</v>
      </c>
      <c r="H37" s="311">
        <f>G37/F37*100</f>
        <v>34.30906933333333</v>
      </c>
      <c r="I37" s="48"/>
      <c r="J37" s="538"/>
      <c r="K37" s="48"/>
      <c r="L37" s="48"/>
      <c r="M37" s="48"/>
      <c r="N37" s="48"/>
      <c r="O37" s="48"/>
      <c r="P37" s="48"/>
      <c r="Q37" s="48"/>
      <c r="R37" s="48"/>
      <c r="S37" s="48"/>
      <c r="T37" s="48"/>
      <c r="U37" s="48"/>
      <c r="V37" s="48"/>
      <c r="W37" s="48"/>
      <c r="X37" s="48"/>
    </row>
    <row r="38" spans="2:24" s="47" customFormat="1" ht="20.25">
      <c r="B38" s="273" t="s">
        <v>926</v>
      </c>
      <c r="C38" s="277" t="s">
        <v>763</v>
      </c>
      <c r="D38" s="260"/>
      <c r="E38" s="260"/>
      <c r="F38" s="260"/>
      <c r="G38" s="253"/>
      <c r="H38" s="311" t="s">
        <v>570</v>
      </c>
      <c r="I38" s="48"/>
      <c r="J38" s="538"/>
      <c r="K38" s="48"/>
      <c r="L38" s="48"/>
      <c r="M38" s="48"/>
      <c r="N38" s="48"/>
      <c r="O38" s="48"/>
      <c r="P38" s="48"/>
      <c r="Q38" s="48"/>
      <c r="R38" s="48"/>
      <c r="S38" s="48"/>
      <c r="T38" s="48"/>
      <c r="U38" s="48"/>
      <c r="V38" s="48"/>
      <c r="W38" s="48"/>
      <c r="X38" s="48"/>
    </row>
    <row r="39" spans="2:24" s="47" customFormat="1" ht="40.5">
      <c r="B39" s="280" t="s">
        <v>823</v>
      </c>
      <c r="C39" s="277" t="s">
        <v>764</v>
      </c>
      <c r="D39" s="263">
        <v>176511.2</v>
      </c>
      <c r="E39" s="263">
        <v>2990000</v>
      </c>
      <c r="F39" s="263"/>
      <c r="G39" s="262">
        <v>1329569.8</v>
      </c>
      <c r="H39" s="311" t="s">
        <v>570</v>
      </c>
      <c r="I39" s="48"/>
      <c r="J39" s="538"/>
      <c r="K39" s="48"/>
      <c r="L39" s="48"/>
      <c r="M39" s="48"/>
      <c r="N39" s="48"/>
      <c r="O39" s="48"/>
      <c r="P39" s="48"/>
      <c r="Q39" s="48"/>
      <c r="R39" s="48"/>
      <c r="S39" s="48"/>
      <c r="T39" s="48"/>
      <c r="U39" s="48"/>
      <c r="V39" s="48"/>
      <c r="W39" s="48"/>
      <c r="X39" s="48"/>
    </row>
    <row r="40" spans="1:24" s="47" customFormat="1" ht="41.25" thickBot="1">
      <c r="A40" s="145"/>
      <c r="B40" s="281">
        <v>30</v>
      </c>
      <c r="C40" s="282" t="s">
        <v>569</v>
      </c>
      <c r="D40" s="264">
        <v>3105792</v>
      </c>
      <c r="E40" s="264" t="s">
        <v>570</v>
      </c>
      <c r="F40" s="531"/>
      <c r="G40" s="264"/>
      <c r="H40" s="147" t="s">
        <v>570</v>
      </c>
      <c r="I40" s="48"/>
      <c r="J40" s="538"/>
      <c r="K40" s="48"/>
      <c r="L40" s="48"/>
      <c r="M40" s="48"/>
      <c r="N40" s="48"/>
      <c r="O40" s="48"/>
      <c r="P40" s="48"/>
      <c r="Q40" s="48"/>
      <c r="R40" s="48"/>
      <c r="S40" s="48"/>
      <c r="T40" s="48"/>
      <c r="U40" s="48"/>
      <c r="V40" s="48"/>
      <c r="W40" s="48"/>
      <c r="X40" s="48"/>
    </row>
    <row r="41" spans="2:24" s="47" customFormat="1" ht="18.75">
      <c r="B41" s="51"/>
      <c r="C41" s="50" t="s">
        <v>9</v>
      </c>
      <c r="D41" s="57"/>
      <c r="E41" s="50"/>
      <c r="F41" s="51"/>
      <c r="G41" s="51"/>
      <c r="H41" s="51"/>
      <c r="I41" s="48"/>
      <c r="J41" s="539"/>
      <c r="K41" s="48"/>
      <c r="L41" s="48"/>
      <c r="M41" s="48"/>
      <c r="N41" s="48"/>
      <c r="O41" s="48"/>
      <c r="P41" s="48"/>
      <c r="Q41" s="48"/>
      <c r="R41" s="48"/>
      <c r="S41" s="48"/>
      <c r="T41" s="48"/>
      <c r="U41" s="48"/>
      <c r="V41" s="48"/>
      <c r="W41" s="48"/>
      <c r="X41" s="48"/>
    </row>
    <row r="42" spans="2:24" s="47" customFormat="1" ht="27" customHeight="1">
      <c r="B42" s="51"/>
      <c r="C42" s="568" t="s">
        <v>10</v>
      </c>
      <c r="D42" s="568"/>
      <c r="E42" s="568"/>
      <c r="F42" s="568"/>
      <c r="G42" s="51"/>
      <c r="H42" s="51"/>
      <c r="I42" s="48"/>
      <c r="J42" s="48"/>
      <c r="K42" s="48"/>
      <c r="L42" s="48"/>
      <c r="M42" s="48"/>
      <c r="N42" s="48"/>
      <c r="O42" s="48"/>
      <c r="P42" s="48"/>
      <c r="Q42" s="48"/>
      <c r="R42" s="48"/>
      <c r="S42" s="48"/>
      <c r="T42" s="48"/>
      <c r="U42" s="48"/>
      <c r="V42" s="48"/>
      <c r="W42" s="48"/>
      <c r="X42" s="48"/>
    </row>
    <row r="43" spans="2:24" ht="15.75">
      <c r="B43" s="5"/>
      <c r="C43" s="6"/>
      <c r="D43" s="40"/>
      <c r="E43" s="6"/>
      <c r="F43" s="5"/>
      <c r="G43" s="5"/>
      <c r="H43" s="5"/>
      <c r="I43" s="4"/>
      <c r="J43" s="4"/>
      <c r="K43" s="4"/>
      <c r="L43" s="4"/>
      <c r="M43" s="4"/>
      <c r="N43" s="4"/>
      <c r="O43" s="4"/>
      <c r="P43" s="4"/>
      <c r="Q43" s="4"/>
      <c r="R43" s="4"/>
      <c r="S43" s="4"/>
      <c r="T43" s="4"/>
      <c r="U43" s="4"/>
      <c r="V43" s="4"/>
      <c r="W43" s="4"/>
      <c r="X43" s="4"/>
    </row>
    <row r="44" spans="2:24" ht="33">
      <c r="B44" s="319" t="s">
        <v>118</v>
      </c>
      <c r="C44" s="319"/>
      <c r="D44" s="319"/>
      <c r="E44" s="565" t="s">
        <v>565</v>
      </c>
      <c r="F44" s="565"/>
      <c r="G44" s="565"/>
      <c r="H44" s="565"/>
      <c r="I44" s="378"/>
      <c r="J44" s="4"/>
      <c r="K44" s="4"/>
      <c r="L44" s="4"/>
      <c r="M44" s="4"/>
      <c r="N44" s="4"/>
      <c r="O44" s="4"/>
      <c r="P44" s="4"/>
      <c r="Q44" s="4"/>
      <c r="R44" s="4"/>
      <c r="S44" s="4"/>
      <c r="T44" s="4"/>
      <c r="U44" s="4"/>
      <c r="V44" s="4"/>
      <c r="W44" s="4"/>
      <c r="X44" s="4"/>
    </row>
    <row r="45" spans="2:24" ht="33.75" customHeight="1">
      <c r="B45" s="319"/>
      <c r="C45" s="319"/>
      <c r="D45" s="362" t="s">
        <v>800</v>
      </c>
      <c r="E45" s="319"/>
      <c r="F45" s="378" t="s">
        <v>566</v>
      </c>
      <c r="G45" s="378"/>
      <c r="H45" s="378"/>
      <c r="I45" s="378"/>
      <c r="J45" s="4"/>
      <c r="K45" s="4"/>
      <c r="L45" s="4"/>
      <c r="M45" s="4"/>
      <c r="N45" s="4"/>
      <c r="O45" s="4"/>
      <c r="P45" s="4"/>
      <c r="Q45" s="4"/>
      <c r="R45" s="4"/>
      <c r="S45" s="4"/>
      <c r="T45" s="4"/>
      <c r="U45" s="4"/>
      <c r="V45" s="4"/>
      <c r="W45" s="4"/>
      <c r="X45" s="4"/>
    </row>
    <row r="46" spans="2:24" ht="33">
      <c r="B46" s="374"/>
      <c r="C46" s="375"/>
      <c r="D46" s="376"/>
      <c r="E46" s="375"/>
      <c r="F46" s="374"/>
      <c r="G46" s="374"/>
      <c r="H46" s="374"/>
      <c r="I46" s="377"/>
      <c r="J46" s="4"/>
      <c r="K46" s="4"/>
      <c r="L46" s="4"/>
      <c r="M46" s="4"/>
      <c r="N46" s="4"/>
      <c r="O46" s="4"/>
      <c r="P46" s="4"/>
      <c r="Q46" s="4"/>
      <c r="R46" s="4"/>
      <c r="S46" s="4"/>
      <c r="T46" s="4"/>
      <c r="U46" s="4"/>
      <c r="V46" s="4"/>
      <c r="W46" s="4"/>
      <c r="X46" s="4"/>
    </row>
    <row r="47" spans="2:24" ht="15.75">
      <c r="B47" s="5"/>
      <c r="C47" s="4"/>
      <c r="D47" s="41"/>
      <c r="E47" s="4"/>
      <c r="F47" s="5"/>
      <c r="G47" s="5"/>
      <c r="H47" s="5"/>
      <c r="I47" s="4"/>
      <c r="J47" s="4"/>
      <c r="K47" s="4"/>
      <c r="L47" s="4"/>
      <c r="M47" s="4"/>
      <c r="N47" s="4"/>
      <c r="O47" s="4"/>
      <c r="P47" s="4"/>
      <c r="Q47" s="4"/>
      <c r="R47" s="4"/>
      <c r="S47" s="4"/>
      <c r="T47" s="4"/>
      <c r="U47" s="4"/>
      <c r="V47" s="4"/>
      <c r="W47" s="4"/>
      <c r="X47" s="4"/>
    </row>
    <row r="48" spans="2:24" ht="15.75">
      <c r="B48" s="5"/>
      <c r="C48" s="4"/>
      <c r="D48" s="41"/>
      <c r="E48" s="4"/>
      <c r="F48" s="5"/>
      <c r="G48" s="5"/>
      <c r="H48" s="5"/>
      <c r="I48" s="4"/>
      <c r="J48" s="4"/>
      <c r="K48" s="4"/>
      <c r="L48" s="4"/>
      <c r="M48" s="4"/>
      <c r="N48" s="4"/>
      <c r="O48" s="4"/>
      <c r="P48" s="4"/>
      <c r="Q48" s="4"/>
      <c r="R48" s="4"/>
      <c r="S48" s="4"/>
      <c r="T48" s="4"/>
      <c r="U48" s="4"/>
      <c r="V48" s="4"/>
      <c r="W48" s="4"/>
      <c r="X48" s="4"/>
    </row>
    <row r="49" spans="2:24" ht="15.75">
      <c r="B49" s="5"/>
      <c r="C49" s="4"/>
      <c r="D49" s="41"/>
      <c r="E49" s="4"/>
      <c r="F49" s="5"/>
      <c r="G49" s="5"/>
      <c r="H49" s="5"/>
      <c r="I49" s="4"/>
      <c r="J49" s="4"/>
      <c r="K49" s="4"/>
      <c r="L49" s="4"/>
      <c r="M49" s="4"/>
      <c r="N49" s="4"/>
      <c r="O49" s="4"/>
      <c r="P49" s="4"/>
      <c r="Q49" s="4"/>
      <c r="R49" s="4"/>
      <c r="S49" s="4"/>
      <c r="T49" s="4"/>
      <c r="U49" s="4"/>
      <c r="V49" s="4"/>
      <c r="W49" s="4"/>
      <c r="X49" s="4"/>
    </row>
    <row r="50" spans="2:24" ht="15.75">
      <c r="B50" s="5"/>
      <c r="C50" s="7"/>
      <c r="D50" s="42"/>
      <c r="E50" s="7"/>
      <c r="F50" s="5"/>
      <c r="G50" s="5"/>
      <c r="H50" s="5"/>
      <c r="I50" s="4"/>
      <c r="J50" s="4"/>
      <c r="K50" s="4"/>
      <c r="L50" s="4"/>
      <c r="M50" s="4"/>
      <c r="N50" s="4"/>
      <c r="O50" s="4"/>
      <c r="P50" s="4"/>
      <c r="Q50" s="4"/>
      <c r="R50" s="4"/>
      <c r="S50" s="4"/>
      <c r="T50" s="4"/>
      <c r="U50" s="4"/>
      <c r="V50" s="4"/>
      <c r="W50" s="4"/>
      <c r="X50" s="4"/>
    </row>
    <row r="51" spans="2:24" ht="15.75">
      <c r="B51" s="5"/>
      <c r="C51" s="7"/>
      <c r="D51" s="42"/>
      <c r="E51" s="7"/>
      <c r="F51" s="5"/>
      <c r="G51" s="5"/>
      <c r="H51" s="5"/>
      <c r="I51" s="4"/>
      <c r="J51" s="4"/>
      <c r="K51" s="4"/>
      <c r="L51" s="4"/>
      <c r="M51" s="4"/>
      <c r="N51" s="4"/>
      <c r="O51" s="4"/>
      <c r="P51" s="4"/>
      <c r="Q51" s="4"/>
      <c r="R51" s="4"/>
      <c r="S51" s="4"/>
      <c r="T51" s="4"/>
      <c r="U51" s="4"/>
      <c r="V51" s="4"/>
      <c r="W51" s="4"/>
      <c r="X51" s="4"/>
    </row>
    <row r="52" spans="2:24" ht="15.75">
      <c r="B52" s="5"/>
      <c r="C52" s="7"/>
      <c r="D52" s="42"/>
      <c r="E52" s="7"/>
      <c r="F52" s="5"/>
      <c r="G52" s="5"/>
      <c r="H52" s="5"/>
      <c r="I52" s="4"/>
      <c r="J52" s="4"/>
      <c r="K52" s="4"/>
      <c r="L52" s="4"/>
      <c r="M52" s="4"/>
      <c r="N52" s="4"/>
      <c r="O52" s="4"/>
      <c r="P52" s="4"/>
      <c r="Q52" s="4"/>
      <c r="R52" s="4"/>
      <c r="S52" s="4"/>
      <c r="T52" s="4"/>
      <c r="U52" s="4"/>
      <c r="V52" s="4"/>
      <c r="W52" s="4"/>
      <c r="X52" s="4"/>
    </row>
    <row r="53" spans="2:20" ht="15.75">
      <c r="B53" s="5"/>
      <c r="C53" s="7"/>
      <c r="D53" s="42"/>
      <c r="E53" s="7"/>
      <c r="F53" s="5"/>
      <c r="G53" s="5"/>
      <c r="H53" s="5"/>
      <c r="I53" s="4"/>
      <c r="J53" s="4"/>
      <c r="K53" s="4"/>
      <c r="L53" s="4"/>
      <c r="M53" s="4"/>
      <c r="N53" s="4"/>
      <c r="O53" s="4"/>
      <c r="P53" s="4"/>
      <c r="Q53" s="4"/>
      <c r="R53" s="4"/>
      <c r="S53" s="4"/>
      <c r="T53" s="4"/>
    </row>
    <row r="54" spans="2:20" ht="15.75">
      <c r="B54" s="5"/>
      <c r="C54" s="7"/>
      <c r="D54" s="42"/>
      <c r="E54" s="7"/>
      <c r="F54" s="5"/>
      <c r="G54" s="5"/>
      <c r="H54" s="5"/>
      <c r="I54" s="4"/>
      <c r="J54" s="4"/>
      <c r="K54" s="4"/>
      <c r="L54" s="4"/>
      <c r="M54" s="4"/>
      <c r="N54" s="4"/>
      <c r="O54" s="4"/>
      <c r="P54" s="4"/>
      <c r="Q54" s="4"/>
      <c r="R54" s="4"/>
      <c r="S54" s="4"/>
      <c r="T54" s="4"/>
    </row>
    <row r="55" spans="2:20" ht="15.75">
      <c r="B55" s="5"/>
      <c r="C55" s="7"/>
      <c r="D55" s="42"/>
      <c r="E55" s="7"/>
      <c r="F55" s="5"/>
      <c r="G55" s="5"/>
      <c r="H55" s="5"/>
      <c r="I55" s="4"/>
      <c r="J55" s="4"/>
      <c r="K55" s="4"/>
      <c r="L55" s="4"/>
      <c r="M55" s="4"/>
      <c r="N55" s="4"/>
      <c r="O55" s="4"/>
      <c r="P55" s="4"/>
      <c r="Q55" s="4"/>
      <c r="R55" s="4"/>
      <c r="S55" s="4"/>
      <c r="T55" s="4"/>
    </row>
    <row r="56" spans="2:20" ht="15.75">
      <c r="B56" s="5"/>
      <c r="C56" s="4"/>
      <c r="D56" s="41"/>
      <c r="E56" s="4"/>
      <c r="F56" s="5"/>
      <c r="G56" s="5"/>
      <c r="H56" s="5"/>
      <c r="I56" s="4"/>
      <c r="J56" s="4"/>
      <c r="K56" s="4"/>
      <c r="L56" s="4"/>
      <c r="M56" s="4"/>
      <c r="N56" s="4"/>
      <c r="O56" s="4"/>
      <c r="P56" s="4"/>
      <c r="Q56" s="4"/>
      <c r="R56" s="4"/>
      <c r="S56" s="4"/>
      <c r="T56" s="4"/>
    </row>
    <row r="57" spans="2:20" ht="15.75">
      <c r="B57" s="5"/>
      <c r="C57" s="4"/>
      <c r="D57" s="41"/>
      <c r="E57" s="4"/>
      <c r="F57" s="5"/>
      <c r="G57" s="5"/>
      <c r="H57" s="5"/>
      <c r="I57" s="4"/>
      <c r="J57" s="4"/>
      <c r="K57" s="4"/>
      <c r="L57" s="4"/>
      <c r="M57" s="4"/>
      <c r="N57" s="4"/>
      <c r="O57" s="4"/>
      <c r="P57" s="4"/>
      <c r="Q57" s="4"/>
      <c r="R57" s="4"/>
      <c r="S57" s="4"/>
      <c r="T57" s="4"/>
    </row>
    <row r="58" spans="2:20" ht="15.75">
      <c r="B58" s="5"/>
      <c r="C58" s="4"/>
      <c r="D58" s="41"/>
      <c r="E58" s="4"/>
      <c r="F58" s="5"/>
      <c r="G58" s="5"/>
      <c r="H58" s="5"/>
      <c r="I58" s="4"/>
      <c r="J58" s="4"/>
      <c r="K58" s="4"/>
      <c r="L58" s="4"/>
      <c r="M58" s="4"/>
      <c r="N58" s="4"/>
      <c r="O58" s="4"/>
      <c r="P58" s="4"/>
      <c r="Q58" s="4"/>
      <c r="R58" s="4"/>
      <c r="S58" s="4"/>
      <c r="T58" s="4"/>
    </row>
    <row r="59" spans="2:20" ht="15.75">
      <c r="B59" s="5"/>
      <c r="C59" s="7"/>
      <c r="D59" s="42"/>
      <c r="E59" s="7"/>
      <c r="F59" s="5"/>
      <c r="G59" s="5"/>
      <c r="H59" s="5"/>
      <c r="I59" s="4"/>
      <c r="J59" s="4"/>
      <c r="K59" s="4"/>
      <c r="L59" s="4"/>
      <c r="M59" s="4"/>
      <c r="N59" s="4"/>
      <c r="O59" s="4"/>
      <c r="P59" s="4"/>
      <c r="Q59" s="4"/>
      <c r="R59" s="4"/>
      <c r="S59" s="4"/>
      <c r="T59" s="4"/>
    </row>
    <row r="60" spans="2:20" ht="15.75">
      <c r="B60" s="5"/>
      <c r="C60" s="7"/>
      <c r="D60" s="42"/>
      <c r="E60" s="7"/>
      <c r="F60" s="5"/>
      <c r="G60" s="5"/>
      <c r="H60" s="5"/>
      <c r="I60" s="4"/>
      <c r="J60" s="4"/>
      <c r="K60" s="4"/>
      <c r="L60" s="4"/>
      <c r="M60" s="4"/>
      <c r="N60" s="4"/>
      <c r="O60" s="4"/>
      <c r="P60" s="4"/>
      <c r="Q60" s="4"/>
      <c r="R60" s="4"/>
      <c r="S60" s="4"/>
      <c r="T60" s="4"/>
    </row>
    <row r="61" spans="2:20" ht="15.75">
      <c r="B61" s="5"/>
      <c r="C61" s="7"/>
      <c r="D61" s="42"/>
      <c r="E61" s="7"/>
      <c r="F61" s="5"/>
      <c r="G61" s="5"/>
      <c r="H61" s="5"/>
      <c r="I61" s="4"/>
      <c r="J61" s="4"/>
      <c r="K61" s="4"/>
      <c r="L61" s="4"/>
      <c r="M61" s="4"/>
      <c r="N61" s="4"/>
      <c r="O61" s="4"/>
      <c r="P61" s="4"/>
      <c r="Q61" s="4"/>
      <c r="R61" s="4"/>
      <c r="S61" s="4"/>
      <c r="T61" s="4"/>
    </row>
    <row r="62" spans="2:20" ht="15.75">
      <c r="B62" s="5"/>
      <c r="C62" s="7"/>
      <c r="D62" s="42"/>
      <c r="E62" s="7"/>
      <c r="F62" s="5"/>
      <c r="G62" s="5"/>
      <c r="H62" s="5"/>
      <c r="I62" s="4"/>
      <c r="J62" s="4"/>
      <c r="K62" s="4"/>
      <c r="L62" s="4"/>
      <c r="M62" s="4"/>
      <c r="N62" s="4"/>
      <c r="O62" s="4"/>
      <c r="P62" s="4"/>
      <c r="Q62" s="4"/>
      <c r="R62" s="4"/>
      <c r="S62" s="4"/>
      <c r="T62" s="4"/>
    </row>
    <row r="63" spans="2:16" ht="15.75">
      <c r="B63" s="4"/>
      <c r="C63" s="4"/>
      <c r="D63" s="41"/>
      <c r="E63" s="4"/>
      <c r="F63" s="4"/>
      <c r="G63" s="4"/>
      <c r="H63" s="4"/>
      <c r="I63" s="4"/>
      <c r="J63" s="4"/>
      <c r="K63" s="4"/>
      <c r="L63" s="4"/>
      <c r="M63" s="4"/>
      <c r="N63" s="4"/>
      <c r="O63" s="4"/>
      <c r="P63" s="4"/>
    </row>
    <row r="64" spans="2:16" ht="15.75">
      <c r="B64" s="4"/>
      <c r="C64" s="4"/>
      <c r="D64" s="41"/>
      <c r="E64" s="4"/>
      <c r="F64" s="4"/>
      <c r="G64" s="4"/>
      <c r="H64" s="4"/>
      <c r="I64" s="4"/>
      <c r="J64" s="4"/>
      <c r="K64" s="4"/>
      <c r="L64" s="4"/>
      <c r="M64" s="4"/>
      <c r="N64" s="4"/>
      <c r="O64" s="4"/>
      <c r="P64" s="4"/>
    </row>
    <row r="65" spans="2:16" ht="15.75">
      <c r="B65" s="4"/>
      <c r="C65" s="4"/>
      <c r="D65" s="41"/>
      <c r="E65" s="4"/>
      <c r="F65" s="4"/>
      <c r="G65" s="4"/>
      <c r="H65" s="4"/>
      <c r="I65" s="4"/>
      <c r="J65" s="4"/>
      <c r="K65" s="4"/>
      <c r="L65" s="4"/>
      <c r="M65" s="4"/>
      <c r="N65" s="4"/>
      <c r="O65" s="4"/>
      <c r="P65" s="4"/>
    </row>
    <row r="66" spans="2:16" ht="15.75">
      <c r="B66" s="4"/>
      <c r="C66" s="4"/>
      <c r="D66" s="41"/>
      <c r="E66" s="4"/>
      <c r="F66" s="4"/>
      <c r="G66" s="4"/>
      <c r="H66" s="4"/>
      <c r="I66" s="4"/>
      <c r="J66" s="4"/>
      <c r="K66" s="4"/>
      <c r="L66" s="4"/>
      <c r="M66" s="4"/>
      <c r="N66" s="4"/>
      <c r="O66" s="4"/>
      <c r="P66" s="4"/>
    </row>
    <row r="67" spans="2:16" ht="15.75">
      <c r="B67" s="4"/>
      <c r="C67" s="4"/>
      <c r="D67" s="41"/>
      <c r="E67" s="4"/>
      <c r="F67" s="4"/>
      <c r="G67" s="4"/>
      <c r="H67" s="4"/>
      <c r="I67" s="4"/>
      <c r="J67" s="4"/>
      <c r="K67" s="4"/>
      <c r="L67" s="4"/>
      <c r="M67" s="4"/>
      <c r="N67" s="4"/>
      <c r="O67" s="4"/>
      <c r="P67" s="4"/>
    </row>
    <row r="68" spans="2:16" ht="15.75">
      <c r="B68" s="4"/>
      <c r="C68" s="4"/>
      <c r="D68" s="41"/>
      <c r="E68" s="4"/>
      <c r="F68" s="4"/>
      <c r="G68" s="4"/>
      <c r="H68" s="4"/>
      <c r="I68" s="4"/>
      <c r="J68" s="4"/>
      <c r="K68" s="4"/>
      <c r="L68" s="4"/>
      <c r="M68" s="4"/>
      <c r="N68" s="4"/>
      <c r="O68" s="4"/>
      <c r="P68" s="4"/>
    </row>
    <row r="69" spans="2:16" ht="15.75">
      <c r="B69" s="4"/>
      <c r="C69" s="4"/>
      <c r="D69" s="41"/>
      <c r="E69" s="4"/>
      <c r="F69" s="4"/>
      <c r="G69" s="4"/>
      <c r="H69" s="4"/>
      <c r="I69" s="4"/>
      <c r="J69" s="4"/>
      <c r="K69" s="4"/>
      <c r="L69" s="4"/>
      <c r="M69" s="4"/>
      <c r="N69" s="4"/>
      <c r="O69" s="4"/>
      <c r="P69" s="4"/>
    </row>
    <row r="70" spans="2:16" ht="15.75">
      <c r="B70" s="4"/>
      <c r="C70" s="4"/>
      <c r="D70" s="41"/>
      <c r="E70" s="4"/>
      <c r="F70" s="4"/>
      <c r="G70" s="4"/>
      <c r="H70" s="4"/>
      <c r="I70" s="4"/>
      <c r="J70" s="4"/>
      <c r="K70" s="4"/>
      <c r="L70" s="4"/>
      <c r="M70" s="4"/>
      <c r="N70" s="4"/>
      <c r="O70" s="4"/>
      <c r="P70" s="4"/>
    </row>
    <row r="71" spans="2:16" ht="15.75">
      <c r="B71" s="4"/>
      <c r="C71" s="4"/>
      <c r="D71" s="41"/>
      <c r="E71" s="4"/>
      <c r="F71" s="4"/>
      <c r="G71" s="4"/>
      <c r="H71" s="4"/>
      <c r="I71" s="4"/>
      <c r="J71" s="4"/>
      <c r="K71" s="4"/>
      <c r="L71" s="4"/>
      <c r="M71" s="4"/>
      <c r="N71" s="4"/>
      <c r="O71" s="4"/>
      <c r="P71" s="4"/>
    </row>
    <row r="72" spans="2:16" ht="15.75">
      <c r="B72" s="4"/>
      <c r="C72" s="4"/>
      <c r="D72" s="41"/>
      <c r="E72" s="4"/>
      <c r="F72" s="4"/>
      <c r="G72" s="4"/>
      <c r="H72" s="4"/>
      <c r="I72" s="4"/>
      <c r="J72" s="4"/>
      <c r="K72" s="4"/>
      <c r="L72" s="4"/>
      <c r="M72" s="4"/>
      <c r="N72" s="4"/>
      <c r="O72" s="4"/>
      <c r="P72" s="4"/>
    </row>
    <row r="73" spans="2:16" ht="15.75">
      <c r="B73" s="4"/>
      <c r="C73" s="4"/>
      <c r="D73" s="41"/>
      <c r="E73" s="4"/>
      <c r="F73" s="4"/>
      <c r="G73" s="4"/>
      <c r="H73" s="4"/>
      <c r="I73" s="4"/>
      <c r="J73" s="4"/>
      <c r="K73" s="4"/>
      <c r="L73" s="4"/>
      <c r="M73" s="4"/>
      <c r="N73" s="4"/>
      <c r="O73" s="4"/>
      <c r="P73" s="4"/>
    </row>
    <row r="74" spans="2:16" ht="15.75">
      <c r="B74" s="4"/>
      <c r="C74" s="4"/>
      <c r="D74" s="41"/>
      <c r="E74" s="4"/>
      <c r="F74" s="4"/>
      <c r="G74" s="4"/>
      <c r="H74" s="4"/>
      <c r="I74" s="4"/>
      <c r="J74" s="4"/>
      <c r="K74" s="4"/>
      <c r="L74" s="4"/>
      <c r="M74" s="4"/>
      <c r="N74" s="4"/>
      <c r="O74" s="4"/>
      <c r="P74" s="4"/>
    </row>
    <row r="75" spans="2:16" ht="15.75">
      <c r="B75" s="4"/>
      <c r="C75" s="4"/>
      <c r="D75" s="41"/>
      <c r="E75" s="4"/>
      <c r="F75" s="4"/>
      <c r="G75" s="4"/>
      <c r="H75" s="4"/>
      <c r="I75" s="4"/>
      <c r="J75" s="4"/>
      <c r="K75" s="4"/>
      <c r="L75" s="4"/>
      <c r="M75" s="4"/>
      <c r="N75" s="4"/>
      <c r="O75" s="4"/>
      <c r="P75" s="4"/>
    </row>
    <row r="76" spans="2:16" ht="15.75">
      <c r="B76" s="4"/>
      <c r="C76" s="4"/>
      <c r="D76" s="41"/>
      <c r="E76" s="4"/>
      <c r="F76" s="4"/>
      <c r="G76" s="4"/>
      <c r="H76" s="4"/>
      <c r="I76" s="4"/>
      <c r="J76" s="4"/>
      <c r="K76" s="4"/>
      <c r="L76" s="4"/>
      <c r="M76" s="4"/>
      <c r="N76" s="4"/>
      <c r="O76" s="4"/>
      <c r="P76" s="4"/>
    </row>
    <row r="77" spans="2:16" ht="15.75">
      <c r="B77" s="4"/>
      <c r="C77" s="4"/>
      <c r="D77" s="41"/>
      <c r="E77" s="4"/>
      <c r="F77" s="4"/>
      <c r="G77" s="4"/>
      <c r="H77" s="4"/>
      <c r="I77" s="4"/>
      <c r="J77" s="4"/>
      <c r="K77" s="4"/>
      <c r="L77" s="4"/>
      <c r="M77" s="4"/>
      <c r="N77" s="4"/>
      <c r="O77" s="4"/>
      <c r="P77" s="4"/>
    </row>
    <row r="78" spans="2:16" ht="15.75">
      <c r="B78" s="4"/>
      <c r="C78" s="4"/>
      <c r="D78" s="41"/>
      <c r="E78" s="4"/>
      <c r="F78" s="4"/>
      <c r="G78" s="4"/>
      <c r="H78" s="4"/>
      <c r="I78" s="4"/>
      <c r="J78" s="4"/>
      <c r="K78" s="4"/>
      <c r="L78" s="4"/>
      <c r="M78" s="4"/>
      <c r="N78" s="4"/>
      <c r="O78" s="4"/>
      <c r="P78" s="4"/>
    </row>
    <row r="79" spans="2:16" ht="15.75">
      <c r="B79" s="4"/>
      <c r="C79" s="4"/>
      <c r="D79" s="41"/>
      <c r="E79" s="4"/>
      <c r="F79" s="4"/>
      <c r="G79" s="4"/>
      <c r="H79" s="4"/>
      <c r="I79" s="4"/>
      <c r="J79" s="4"/>
      <c r="K79" s="4"/>
      <c r="L79" s="4"/>
      <c r="M79" s="4"/>
      <c r="N79" s="4"/>
      <c r="O79" s="4"/>
      <c r="P79" s="4"/>
    </row>
    <row r="80" spans="2:16" ht="15.75">
      <c r="B80" s="4"/>
      <c r="C80" s="4"/>
      <c r="D80" s="41"/>
      <c r="E80" s="4"/>
      <c r="F80" s="4"/>
      <c r="G80" s="4"/>
      <c r="H80" s="4"/>
      <c r="I80" s="4"/>
      <c r="J80" s="4"/>
      <c r="K80" s="4"/>
      <c r="L80" s="4"/>
      <c r="M80" s="4"/>
      <c r="N80" s="4"/>
      <c r="O80" s="4"/>
      <c r="P80" s="4"/>
    </row>
    <row r="81" spans="2:16" ht="15.75">
      <c r="B81" s="4"/>
      <c r="C81" s="4"/>
      <c r="D81" s="41"/>
      <c r="E81" s="4"/>
      <c r="F81" s="4"/>
      <c r="G81" s="4"/>
      <c r="H81" s="4"/>
      <c r="I81" s="4"/>
      <c r="J81" s="4"/>
      <c r="K81" s="4"/>
      <c r="L81" s="4"/>
      <c r="M81" s="4"/>
      <c r="N81" s="4"/>
      <c r="O81" s="4"/>
      <c r="P81" s="4"/>
    </row>
    <row r="82" spans="2:16" ht="15.75">
      <c r="B82" s="4"/>
      <c r="C82" s="4"/>
      <c r="D82" s="41"/>
      <c r="E82" s="4"/>
      <c r="F82" s="4"/>
      <c r="G82" s="4"/>
      <c r="H82" s="4"/>
      <c r="I82" s="4"/>
      <c r="J82" s="4"/>
      <c r="K82" s="4"/>
      <c r="L82" s="4"/>
      <c r="M82" s="4"/>
      <c r="N82" s="4"/>
      <c r="O82" s="4"/>
      <c r="P82" s="4"/>
    </row>
    <row r="83" spans="2:16" ht="15.75">
      <c r="B83" s="4"/>
      <c r="C83" s="4"/>
      <c r="D83" s="41"/>
      <c r="E83" s="4"/>
      <c r="F83" s="4"/>
      <c r="G83" s="4"/>
      <c r="H83" s="4"/>
      <c r="I83" s="4"/>
      <c r="J83" s="4"/>
      <c r="K83" s="4"/>
      <c r="L83" s="4"/>
      <c r="M83" s="4"/>
      <c r="N83" s="4"/>
      <c r="O83" s="4"/>
      <c r="P83" s="4"/>
    </row>
    <row r="84" spans="2:16" ht="15.75">
      <c r="B84" s="4"/>
      <c r="C84" s="4"/>
      <c r="D84" s="41"/>
      <c r="E84" s="4"/>
      <c r="F84" s="4"/>
      <c r="G84" s="4"/>
      <c r="H84" s="4"/>
      <c r="I84" s="4"/>
      <c r="J84" s="4"/>
      <c r="K84" s="4"/>
      <c r="L84" s="4"/>
      <c r="M84" s="4"/>
      <c r="N84" s="4"/>
      <c r="O84" s="4"/>
      <c r="P84" s="4"/>
    </row>
    <row r="85" spans="2:16" ht="15.75">
      <c r="B85" s="4"/>
      <c r="C85" s="4"/>
      <c r="D85" s="41"/>
      <c r="E85" s="4"/>
      <c r="F85" s="4"/>
      <c r="G85" s="4"/>
      <c r="H85" s="4"/>
      <c r="I85" s="4"/>
      <c r="J85" s="4"/>
      <c r="K85" s="4"/>
      <c r="L85" s="4"/>
      <c r="M85" s="4"/>
      <c r="N85" s="4"/>
      <c r="O85" s="4"/>
      <c r="P85" s="4"/>
    </row>
    <row r="86" spans="2:16" ht="15.75">
      <c r="B86" s="4"/>
      <c r="C86" s="4"/>
      <c r="D86" s="41"/>
      <c r="E86" s="4"/>
      <c r="F86" s="4"/>
      <c r="G86" s="4"/>
      <c r="H86" s="4"/>
      <c r="I86" s="4"/>
      <c r="J86" s="4"/>
      <c r="K86" s="4"/>
      <c r="L86" s="4"/>
      <c r="M86" s="4"/>
      <c r="N86" s="4"/>
      <c r="O86" s="4"/>
      <c r="P86" s="4"/>
    </row>
    <row r="87" spans="2:16" ht="15.75">
      <c r="B87" s="4"/>
      <c r="C87" s="4"/>
      <c r="D87" s="41"/>
      <c r="E87" s="4"/>
      <c r="F87" s="4"/>
      <c r="G87" s="4"/>
      <c r="H87" s="4"/>
      <c r="I87" s="4"/>
      <c r="J87" s="4"/>
      <c r="K87" s="4"/>
      <c r="L87" s="4"/>
      <c r="M87" s="4"/>
      <c r="N87" s="4"/>
      <c r="O87" s="4"/>
      <c r="P87" s="4"/>
    </row>
    <row r="88" spans="2:16" ht="15.75">
      <c r="B88" s="4"/>
      <c r="C88" s="4"/>
      <c r="D88" s="41"/>
      <c r="E88" s="4"/>
      <c r="F88" s="4"/>
      <c r="G88" s="4"/>
      <c r="H88" s="4"/>
      <c r="I88" s="4"/>
      <c r="J88" s="4"/>
      <c r="K88" s="4"/>
      <c r="L88" s="4"/>
      <c r="M88" s="4"/>
      <c r="N88" s="4"/>
      <c r="O88" s="4"/>
      <c r="P88" s="4"/>
    </row>
    <row r="89" spans="2:16" ht="15.75">
      <c r="B89" s="4"/>
      <c r="C89" s="4"/>
      <c r="D89" s="41"/>
      <c r="E89" s="4"/>
      <c r="F89" s="4"/>
      <c r="G89" s="4"/>
      <c r="H89" s="4"/>
      <c r="I89" s="4"/>
      <c r="J89" s="4"/>
      <c r="K89" s="4"/>
      <c r="L89" s="4"/>
      <c r="M89" s="4"/>
      <c r="N89" s="4"/>
      <c r="O89" s="4"/>
      <c r="P89" s="4"/>
    </row>
    <row r="90" spans="2:16" ht="15.75">
      <c r="B90" s="4"/>
      <c r="C90" s="4"/>
      <c r="D90" s="41"/>
      <c r="E90" s="4"/>
      <c r="F90" s="4"/>
      <c r="G90" s="4"/>
      <c r="H90" s="4"/>
      <c r="I90" s="4"/>
      <c r="J90" s="4"/>
      <c r="K90" s="4"/>
      <c r="L90" s="4"/>
      <c r="M90" s="4"/>
      <c r="N90" s="4"/>
      <c r="O90" s="4"/>
      <c r="P90" s="4"/>
    </row>
    <row r="91" spans="2:16" ht="15.75">
      <c r="B91" s="4"/>
      <c r="C91" s="4"/>
      <c r="D91" s="41"/>
      <c r="E91" s="4"/>
      <c r="F91" s="4"/>
      <c r="G91" s="4"/>
      <c r="H91" s="4"/>
      <c r="I91" s="4"/>
      <c r="J91" s="4"/>
      <c r="K91" s="4"/>
      <c r="L91" s="4"/>
      <c r="M91" s="4"/>
      <c r="N91" s="4"/>
      <c r="O91" s="4"/>
      <c r="P91" s="4"/>
    </row>
    <row r="92" spans="2:16" ht="15.75">
      <c r="B92" s="4"/>
      <c r="C92" s="4"/>
      <c r="D92" s="41"/>
      <c r="E92" s="4"/>
      <c r="F92" s="4"/>
      <c r="G92" s="4"/>
      <c r="H92" s="4"/>
      <c r="I92" s="4"/>
      <c r="J92" s="4"/>
      <c r="K92" s="4"/>
      <c r="L92" s="4"/>
      <c r="M92" s="4"/>
      <c r="N92" s="4"/>
      <c r="O92" s="4"/>
      <c r="P92" s="4"/>
    </row>
    <row r="93" spans="2:16" ht="15.75">
      <c r="B93" s="4"/>
      <c r="C93" s="4"/>
      <c r="D93" s="41"/>
      <c r="E93" s="4"/>
      <c r="F93" s="4"/>
      <c r="G93" s="4"/>
      <c r="H93" s="4"/>
      <c r="I93" s="4"/>
      <c r="J93" s="4"/>
      <c r="K93" s="4"/>
      <c r="L93" s="4"/>
      <c r="M93" s="4"/>
      <c r="N93" s="4"/>
      <c r="O93" s="4"/>
      <c r="P93" s="4"/>
    </row>
    <row r="94" spans="2:16" ht="15.75">
      <c r="B94" s="4"/>
      <c r="C94" s="4"/>
      <c r="D94" s="41"/>
      <c r="E94" s="4"/>
      <c r="F94" s="4"/>
      <c r="G94" s="4"/>
      <c r="H94" s="4"/>
      <c r="I94" s="4"/>
      <c r="J94" s="4"/>
      <c r="K94" s="4"/>
      <c r="L94" s="4"/>
      <c r="M94" s="4"/>
      <c r="N94" s="4"/>
      <c r="O94" s="4"/>
      <c r="P94" s="4"/>
    </row>
    <row r="95" spans="2:16" ht="15.75">
      <c r="B95" s="4"/>
      <c r="C95" s="4"/>
      <c r="D95" s="41"/>
      <c r="E95" s="4"/>
      <c r="F95" s="4"/>
      <c r="G95" s="4"/>
      <c r="H95" s="4"/>
      <c r="I95" s="4"/>
      <c r="J95" s="4"/>
      <c r="K95" s="4"/>
      <c r="L95" s="4"/>
      <c r="M95" s="4"/>
      <c r="N95" s="4"/>
      <c r="O95" s="4"/>
      <c r="P95" s="4"/>
    </row>
    <row r="96" spans="2:16" ht="15.75">
      <c r="B96" s="4"/>
      <c r="C96" s="4"/>
      <c r="D96" s="41"/>
      <c r="E96" s="4"/>
      <c r="F96" s="4"/>
      <c r="G96" s="4"/>
      <c r="H96" s="4"/>
      <c r="I96" s="4"/>
      <c r="J96" s="4"/>
      <c r="K96" s="4"/>
      <c r="L96" s="4"/>
      <c r="M96" s="4"/>
      <c r="N96" s="4"/>
      <c r="O96" s="4"/>
      <c r="P96" s="4"/>
    </row>
    <row r="97" spans="2:16" ht="15.75">
      <c r="B97" s="4"/>
      <c r="C97" s="4"/>
      <c r="D97" s="41"/>
      <c r="E97" s="4"/>
      <c r="F97" s="4"/>
      <c r="G97" s="4"/>
      <c r="H97" s="4"/>
      <c r="I97" s="4"/>
      <c r="J97" s="4"/>
      <c r="K97" s="4"/>
      <c r="L97" s="4"/>
      <c r="M97" s="4"/>
      <c r="N97" s="4"/>
      <c r="O97" s="4"/>
      <c r="P97" s="4"/>
    </row>
    <row r="98" spans="2:16" ht="15.75">
      <c r="B98" s="4"/>
      <c r="C98" s="4"/>
      <c r="D98" s="41"/>
      <c r="E98" s="4"/>
      <c r="F98" s="4"/>
      <c r="G98" s="4"/>
      <c r="H98" s="4"/>
      <c r="I98" s="4"/>
      <c r="J98" s="4"/>
      <c r="K98" s="4"/>
      <c r="L98" s="4"/>
      <c r="M98" s="4"/>
      <c r="N98" s="4"/>
      <c r="O98" s="4"/>
      <c r="P98" s="4"/>
    </row>
  </sheetData>
  <sheetProtection/>
  <mergeCells count="21">
    <mergeCell ref="B5:H5"/>
    <mergeCell ref="B7:B8"/>
    <mergeCell ref="C7:C8"/>
    <mergeCell ref="H7:H8"/>
    <mergeCell ref="D7:D8"/>
    <mergeCell ref="E7:E8"/>
    <mergeCell ref="F7:G7"/>
    <mergeCell ref="O7:O8"/>
    <mergeCell ref="T7:T8"/>
    <mergeCell ref="P7:P8"/>
    <mergeCell ref="Q7:Q8"/>
    <mergeCell ref="R7:R8"/>
    <mergeCell ref="S7:S8"/>
    <mergeCell ref="E44:H44"/>
    <mergeCell ref="M7:M8"/>
    <mergeCell ref="N7:N8"/>
    <mergeCell ref="I7:I8"/>
    <mergeCell ref="J7:J8"/>
    <mergeCell ref="K7:K8"/>
    <mergeCell ref="L7:L8"/>
    <mergeCell ref="C42:F42"/>
  </mergeCells>
  <printOptions/>
  <pageMargins left="0.75" right="0.17" top="1" bottom="1" header="0.5" footer="0.5"/>
  <pageSetup orientation="landscape" scale="60" r:id="rId1"/>
  <colBreaks count="1" manualBreakCount="1">
    <brk id="8" max="65535" man="1"/>
  </colBreaks>
</worksheet>
</file>

<file path=xl/worksheets/sheet5.xml><?xml version="1.0" encoding="utf-8"?>
<worksheet xmlns="http://schemas.openxmlformats.org/spreadsheetml/2006/main" xmlns:r="http://schemas.openxmlformats.org/officeDocument/2006/relationships">
  <sheetPr>
    <tabColor theme="0"/>
  </sheetPr>
  <dimension ref="A2:R33"/>
  <sheetViews>
    <sheetView zoomScale="75" zoomScaleNormal="75" zoomScaleSheetLayoutView="86" workbookViewId="0" topLeftCell="A1">
      <selection activeCell="A6" sqref="A6:IV6"/>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spans="2:6" ht="20.25">
      <c r="B2" s="77"/>
      <c r="C2" s="77"/>
      <c r="D2" s="77"/>
      <c r="E2" s="77"/>
      <c r="F2" s="82" t="s">
        <v>454</v>
      </c>
    </row>
    <row r="3" spans="2:8" s="9" customFormat="1" ht="20.25">
      <c r="B3" s="79" t="s">
        <v>576</v>
      </c>
      <c r="C3" s="289"/>
      <c r="D3" s="290"/>
      <c r="E3" s="290"/>
      <c r="F3" s="291"/>
      <c r="G3" s="36"/>
      <c r="H3" s="36"/>
    </row>
    <row r="4" spans="2:8" s="9" customFormat="1" ht="20.25">
      <c r="B4" s="79" t="s">
        <v>562</v>
      </c>
      <c r="C4" s="289"/>
      <c r="D4" s="290"/>
      <c r="E4" s="290"/>
      <c r="F4" s="291"/>
      <c r="G4" s="36"/>
      <c r="H4" s="36"/>
    </row>
    <row r="5" spans="2:6" ht="20.25">
      <c r="B5" s="77"/>
      <c r="C5" s="77"/>
      <c r="D5" s="77"/>
      <c r="E5" s="77"/>
      <c r="F5" s="292"/>
    </row>
    <row r="6" spans="2:8" ht="22.5">
      <c r="B6" s="554" t="s">
        <v>786</v>
      </c>
      <c r="C6" s="554"/>
      <c r="D6" s="554"/>
      <c r="E6" s="554"/>
      <c r="F6" s="554"/>
      <c r="G6" s="37"/>
      <c r="H6" s="37"/>
    </row>
    <row r="7" spans="3:7" ht="16.5" customHeight="1">
      <c r="C7" s="13"/>
      <c r="D7" s="13"/>
      <c r="E7" s="13"/>
      <c r="F7" s="13"/>
      <c r="G7" s="12"/>
    </row>
    <row r="8" spans="1:18" ht="25.5" customHeight="1">
      <c r="A8" s="4"/>
      <c r="B8" s="555" t="s">
        <v>739</v>
      </c>
      <c r="C8" s="555" t="s">
        <v>7</v>
      </c>
      <c r="D8" s="557" t="s">
        <v>882</v>
      </c>
      <c r="E8" s="557" t="s">
        <v>881</v>
      </c>
      <c r="F8" s="557" t="s">
        <v>460</v>
      </c>
      <c r="G8" s="35"/>
      <c r="H8" s="35"/>
      <c r="I8" s="566"/>
      <c r="J8" s="567"/>
      <c r="K8" s="566"/>
      <c r="L8" s="567"/>
      <c r="M8" s="566"/>
      <c r="N8" s="567"/>
      <c r="O8" s="566"/>
      <c r="P8" s="567"/>
      <c r="Q8" s="567"/>
      <c r="R8" s="567"/>
    </row>
    <row r="9" spans="1:18" ht="36.75" customHeight="1">
      <c r="A9" s="4"/>
      <c r="B9" s="556"/>
      <c r="C9" s="555"/>
      <c r="D9" s="557"/>
      <c r="E9" s="557"/>
      <c r="F9" s="557"/>
      <c r="G9" s="34"/>
      <c r="H9" s="35"/>
      <c r="I9" s="566"/>
      <c r="J9" s="566"/>
      <c r="K9" s="566"/>
      <c r="L9" s="566"/>
      <c r="M9" s="566"/>
      <c r="N9" s="567"/>
      <c r="O9" s="566"/>
      <c r="P9" s="567"/>
      <c r="Q9" s="567"/>
      <c r="R9" s="567"/>
    </row>
    <row r="10" spans="1:18" s="47" customFormat="1" ht="36.75" customHeight="1">
      <c r="A10" s="48"/>
      <c r="B10" s="363"/>
      <c r="C10" s="379" t="s">
        <v>831</v>
      </c>
      <c r="D10" s="537">
        <v>549</v>
      </c>
      <c r="E10" s="537">
        <v>9</v>
      </c>
      <c r="F10" s="537">
        <v>141</v>
      </c>
      <c r="G10" s="58"/>
      <c r="H10" s="58"/>
      <c r="I10" s="59"/>
      <c r="J10" s="59"/>
      <c r="K10" s="59"/>
      <c r="L10" s="59"/>
      <c r="M10" s="59"/>
      <c r="N10" s="51"/>
      <c r="O10" s="59"/>
      <c r="P10" s="51"/>
      <c r="Q10" s="51"/>
      <c r="R10" s="51"/>
    </row>
    <row r="11" spans="1:18" s="47" customFormat="1" ht="20.25">
      <c r="A11" s="48"/>
      <c r="B11" s="380" t="s">
        <v>802</v>
      </c>
      <c r="C11" s="293" t="s">
        <v>765</v>
      </c>
      <c r="D11" s="547"/>
      <c r="E11" s="547">
        <v>6</v>
      </c>
      <c r="F11" s="548"/>
      <c r="G11" s="48"/>
      <c r="H11" s="48"/>
      <c r="I11" s="48"/>
      <c r="J11" s="48"/>
      <c r="K11" s="48"/>
      <c r="L11" s="48"/>
      <c r="M11" s="48"/>
      <c r="N11" s="48"/>
      <c r="O11" s="48"/>
      <c r="P11" s="48"/>
      <c r="Q11" s="48"/>
      <c r="R11" s="48"/>
    </row>
    <row r="12" spans="1:18" s="47" customFormat="1" ht="20.25">
      <c r="A12" s="48"/>
      <c r="B12" s="380" t="s">
        <v>803</v>
      </c>
      <c r="C12" s="296" t="s">
        <v>571</v>
      </c>
      <c r="D12" s="547"/>
      <c r="E12" s="547"/>
      <c r="F12" s="548"/>
      <c r="G12" s="48"/>
      <c r="H12" s="48"/>
      <c r="I12" s="48"/>
      <c r="J12" s="48"/>
      <c r="K12" s="48"/>
      <c r="L12" s="48"/>
      <c r="M12" s="48"/>
      <c r="N12" s="48"/>
      <c r="O12" s="48"/>
      <c r="P12" s="48"/>
      <c r="Q12" s="48"/>
      <c r="R12" s="48"/>
    </row>
    <row r="13" spans="1:18" s="47" customFormat="1" ht="20.25">
      <c r="A13" s="48"/>
      <c r="B13" s="380" t="s">
        <v>804</v>
      </c>
      <c r="C13" s="296" t="s">
        <v>572</v>
      </c>
      <c r="D13" s="547">
        <v>1</v>
      </c>
      <c r="E13" s="547"/>
      <c r="F13" s="548"/>
      <c r="G13" s="48"/>
      <c r="H13" s="48"/>
      <c r="I13" s="48"/>
      <c r="J13" s="48"/>
      <c r="K13" s="48"/>
      <c r="L13" s="48"/>
      <c r="M13" s="48"/>
      <c r="N13" s="48"/>
      <c r="O13" s="48"/>
      <c r="P13" s="48"/>
      <c r="Q13" s="48"/>
      <c r="R13" s="48"/>
    </row>
    <row r="14" spans="1:18" s="47" customFormat="1" ht="20.25">
      <c r="A14" s="48"/>
      <c r="B14" s="380" t="s">
        <v>805</v>
      </c>
      <c r="C14" s="296" t="s">
        <v>581</v>
      </c>
      <c r="D14" s="547">
        <v>10</v>
      </c>
      <c r="E14" s="547"/>
      <c r="F14" s="548"/>
      <c r="G14" s="48"/>
      <c r="H14" s="48"/>
      <c r="I14" s="48"/>
      <c r="J14" s="48"/>
      <c r="K14" s="48"/>
      <c r="L14" s="48"/>
      <c r="M14" s="48"/>
      <c r="N14" s="48"/>
      <c r="O14" s="48"/>
      <c r="P14" s="48"/>
      <c r="Q14" s="48"/>
      <c r="R14" s="48"/>
    </row>
    <row r="15" spans="1:18" s="47" customFormat="1" ht="20.25">
      <c r="A15" s="48"/>
      <c r="B15" s="380" t="s">
        <v>806</v>
      </c>
      <c r="C15" s="296" t="s">
        <v>573</v>
      </c>
      <c r="D15" s="547"/>
      <c r="E15" s="547"/>
      <c r="F15" s="548"/>
      <c r="G15" s="48"/>
      <c r="H15" s="48"/>
      <c r="I15" s="48"/>
      <c r="J15" s="48"/>
      <c r="K15" s="48"/>
      <c r="L15" s="48"/>
      <c r="M15" s="48"/>
      <c r="N15" s="48"/>
      <c r="O15" s="48"/>
      <c r="P15" s="48"/>
      <c r="Q15" s="48"/>
      <c r="R15" s="48"/>
    </row>
    <row r="16" spans="1:18" s="47" customFormat="1" ht="20.25">
      <c r="A16" s="48"/>
      <c r="B16" s="380" t="s">
        <v>807</v>
      </c>
      <c r="C16" s="296" t="s">
        <v>574</v>
      </c>
      <c r="D16" s="547"/>
      <c r="E16" s="547"/>
      <c r="F16" s="548"/>
      <c r="G16" s="48"/>
      <c r="H16" s="48"/>
      <c r="I16" s="48"/>
      <c r="J16" s="48"/>
      <c r="K16" s="48"/>
      <c r="L16" s="48"/>
      <c r="M16" s="48"/>
      <c r="N16" s="48"/>
      <c r="O16" s="48"/>
      <c r="P16" s="48"/>
      <c r="Q16" s="48"/>
      <c r="R16" s="48"/>
    </row>
    <row r="17" spans="1:18" s="47" customFormat="1" ht="18" customHeight="1">
      <c r="A17" s="48"/>
      <c r="B17" s="381" t="s">
        <v>808</v>
      </c>
      <c r="C17" s="296" t="s">
        <v>575</v>
      </c>
      <c r="D17" s="547"/>
      <c r="E17" s="547"/>
      <c r="F17" s="548"/>
      <c r="G17" s="48"/>
      <c r="H17" s="48"/>
      <c r="I17" s="48"/>
      <c r="J17" s="48"/>
      <c r="K17" s="48"/>
      <c r="L17" s="48"/>
      <c r="M17" s="48"/>
      <c r="N17" s="48"/>
      <c r="O17" s="48"/>
      <c r="P17" s="48"/>
      <c r="Q17" s="48"/>
      <c r="R17" s="48"/>
    </row>
    <row r="18" spans="1:18" s="47" customFormat="1" ht="18" customHeight="1">
      <c r="A18" s="48"/>
      <c r="B18" s="381" t="s">
        <v>809</v>
      </c>
      <c r="C18" s="296" t="s">
        <v>500</v>
      </c>
      <c r="D18" s="547">
        <v>1</v>
      </c>
      <c r="E18" s="547"/>
      <c r="F18" s="548"/>
      <c r="G18" s="48"/>
      <c r="H18" s="48"/>
      <c r="I18" s="48"/>
      <c r="J18" s="48"/>
      <c r="K18" s="48"/>
      <c r="L18" s="48"/>
      <c r="M18" s="48"/>
      <c r="N18" s="48"/>
      <c r="O18" s="48"/>
      <c r="P18" s="48"/>
      <c r="Q18" s="48"/>
      <c r="R18" s="48"/>
    </row>
    <row r="19" spans="1:18" s="47" customFormat="1" ht="20.25">
      <c r="A19" s="48"/>
      <c r="B19" s="380"/>
      <c r="C19" s="293" t="s">
        <v>766</v>
      </c>
      <c r="D19" s="549"/>
      <c r="E19" s="547"/>
      <c r="F19" s="548"/>
      <c r="G19" s="48"/>
      <c r="H19" s="48"/>
      <c r="I19" s="48"/>
      <c r="J19" s="48"/>
      <c r="K19" s="48"/>
      <c r="L19" s="48"/>
      <c r="M19" s="48"/>
      <c r="N19" s="48"/>
      <c r="O19" s="48"/>
      <c r="P19" s="48"/>
      <c r="Q19" s="48"/>
      <c r="R19" s="48"/>
    </row>
    <row r="20" spans="1:18" s="47" customFormat="1" ht="162">
      <c r="A20" s="48"/>
      <c r="B20" s="380" t="s">
        <v>580</v>
      </c>
      <c r="C20" s="297" t="s">
        <v>582</v>
      </c>
      <c r="D20" s="547">
        <v>11</v>
      </c>
      <c r="E20" s="547">
        <v>2</v>
      </c>
      <c r="F20" s="548"/>
      <c r="G20" s="48"/>
      <c r="H20" s="48"/>
      <c r="I20" s="48"/>
      <c r="J20" s="48"/>
      <c r="K20" s="48"/>
      <c r="L20" s="48"/>
      <c r="M20" s="48"/>
      <c r="N20" s="48"/>
      <c r="O20" s="48"/>
      <c r="P20" s="48"/>
      <c r="Q20" s="48"/>
      <c r="R20" s="48"/>
    </row>
    <row r="21" spans="1:18" s="47" customFormat="1" ht="20.25">
      <c r="A21" s="48"/>
      <c r="B21" s="380" t="s">
        <v>811</v>
      </c>
      <c r="C21" s="527" t="s">
        <v>583</v>
      </c>
      <c r="D21" s="547">
        <v>1</v>
      </c>
      <c r="E21" s="547"/>
      <c r="F21" s="548"/>
      <c r="G21" s="48"/>
      <c r="H21" s="48"/>
      <c r="I21" s="48"/>
      <c r="J21" s="48"/>
      <c r="K21" s="48"/>
      <c r="L21" s="48"/>
      <c r="M21" s="48"/>
      <c r="N21" s="48"/>
      <c r="O21" s="48"/>
      <c r="P21" s="48"/>
      <c r="Q21" s="48"/>
      <c r="R21" s="48"/>
    </row>
    <row r="22" spans="1:18" s="32" customFormat="1" ht="36.75" customHeight="1">
      <c r="A22" s="60"/>
      <c r="B22" s="382"/>
      <c r="C22" s="293" t="s">
        <v>832</v>
      </c>
      <c r="D22" s="550">
        <v>549</v>
      </c>
      <c r="E22" s="550">
        <v>5</v>
      </c>
      <c r="F22" s="550">
        <v>150</v>
      </c>
      <c r="G22" s="60"/>
      <c r="H22" s="60"/>
      <c r="I22" s="60"/>
      <c r="J22" s="60"/>
      <c r="K22" s="60"/>
      <c r="L22" s="60"/>
      <c r="M22" s="60"/>
      <c r="N22" s="60"/>
      <c r="O22" s="60"/>
      <c r="P22" s="60"/>
      <c r="Q22" s="60"/>
      <c r="R22" s="60"/>
    </row>
    <row r="23" spans="2:18" s="47" customFormat="1" ht="18.75">
      <c r="B23" s="61"/>
      <c r="C23" s="62"/>
      <c r="D23" s="48"/>
      <c r="E23" s="48"/>
      <c r="F23" s="48"/>
      <c r="G23" s="48"/>
      <c r="H23" s="48"/>
      <c r="I23" s="48"/>
      <c r="J23" s="48"/>
      <c r="K23" s="48"/>
      <c r="L23" s="48"/>
      <c r="M23" s="48"/>
      <c r="N23" s="48"/>
      <c r="O23" s="48"/>
      <c r="P23" s="48"/>
      <c r="Q23" s="48"/>
      <c r="R23" s="48"/>
    </row>
    <row r="24" spans="6:18" s="47" customFormat="1" ht="18.75">
      <c r="F24" s="48"/>
      <c r="G24" s="48"/>
      <c r="H24" s="48"/>
      <c r="I24" s="48"/>
      <c r="J24" s="48"/>
      <c r="K24" s="48"/>
      <c r="L24" s="48"/>
      <c r="M24" s="48"/>
      <c r="N24" s="48"/>
      <c r="O24" s="48"/>
      <c r="P24" s="48"/>
      <c r="Q24" s="48"/>
      <c r="R24" s="48"/>
    </row>
    <row r="25" spans="3:18" s="47" customFormat="1" ht="18.75">
      <c r="C25" s="47" t="s">
        <v>464</v>
      </c>
      <c r="F25" s="48"/>
      <c r="G25" s="48"/>
      <c r="H25" s="48"/>
      <c r="I25" s="48"/>
      <c r="J25" s="48"/>
      <c r="K25" s="48"/>
      <c r="L25" s="48"/>
      <c r="M25" s="48"/>
      <c r="N25" s="48"/>
      <c r="O25" s="48"/>
      <c r="P25" s="48"/>
      <c r="Q25" s="48"/>
      <c r="R25" s="48"/>
    </row>
    <row r="26" spans="3:18" s="47" customFormat="1" ht="18.75">
      <c r="C26" s="47" t="s">
        <v>465</v>
      </c>
      <c r="F26" s="48"/>
      <c r="G26" s="48"/>
      <c r="H26" s="48"/>
      <c r="I26" s="48"/>
      <c r="J26" s="48"/>
      <c r="K26" s="48"/>
      <c r="L26" s="48"/>
      <c r="M26" s="48"/>
      <c r="N26" s="48"/>
      <c r="O26" s="48"/>
      <c r="P26" s="48"/>
      <c r="Q26" s="48"/>
      <c r="R26" s="48"/>
    </row>
    <row r="27" spans="6:18" s="47" customFormat="1" ht="18.75">
      <c r="F27" s="48"/>
      <c r="G27" s="48"/>
      <c r="H27" s="48"/>
      <c r="I27" s="48"/>
      <c r="J27" s="48"/>
      <c r="K27" s="48"/>
      <c r="L27" s="48"/>
      <c r="M27" s="48"/>
      <c r="N27" s="48"/>
      <c r="O27" s="48"/>
      <c r="P27" s="48"/>
      <c r="Q27" s="48"/>
      <c r="R27" s="48"/>
    </row>
    <row r="28" spans="6:18" s="47" customFormat="1" ht="18.75" customHeight="1">
      <c r="F28" s="48"/>
      <c r="G28" s="48"/>
      <c r="H28" s="48"/>
      <c r="I28" s="48"/>
      <c r="J28" s="48"/>
      <c r="K28" s="48"/>
      <c r="L28" s="48"/>
      <c r="M28" s="48"/>
      <c r="N28" s="48"/>
      <c r="O28" s="48"/>
      <c r="P28" s="48"/>
      <c r="Q28" s="48"/>
      <c r="R28" s="48"/>
    </row>
    <row r="29" spans="1:18" s="47" customFormat="1" ht="26.25">
      <c r="A29" s="342"/>
      <c r="B29" s="320" t="s">
        <v>118</v>
      </c>
      <c r="C29" s="320"/>
      <c r="D29" s="320"/>
      <c r="E29" s="321"/>
      <c r="F29" s="321" t="s">
        <v>565</v>
      </c>
      <c r="G29" s="49"/>
      <c r="H29" s="49"/>
      <c r="I29" s="48"/>
      <c r="J29" s="48"/>
      <c r="K29" s="48"/>
      <c r="L29" s="48"/>
      <c r="M29" s="48"/>
      <c r="N29" s="48"/>
      <c r="O29" s="48"/>
      <c r="P29" s="48"/>
      <c r="Q29" s="48"/>
      <c r="R29" s="48"/>
    </row>
    <row r="30" spans="2:18" ht="26.25">
      <c r="B30" s="320"/>
      <c r="C30" s="320"/>
      <c r="D30" s="321" t="s">
        <v>800</v>
      </c>
      <c r="E30" s="320"/>
      <c r="F30" s="321" t="s">
        <v>566</v>
      </c>
      <c r="G30" s="49"/>
      <c r="H30" s="49"/>
      <c r="I30" s="4"/>
      <c r="J30" s="4"/>
      <c r="K30" s="4"/>
      <c r="L30" s="4"/>
      <c r="M30" s="4"/>
      <c r="N30" s="4"/>
      <c r="O30" s="4"/>
      <c r="P30" s="4"/>
      <c r="Q30" s="4"/>
      <c r="R30" s="4"/>
    </row>
    <row r="31" spans="9:11" ht="15.75">
      <c r="I31" s="4"/>
      <c r="J31" s="4"/>
      <c r="K31" s="4"/>
    </row>
    <row r="32" spans="9:11" ht="15.75">
      <c r="I32" s="4"/>
      <c r="J32" s="4"/>
      <c r="K32" s="4"/>
    </row>
    <row r="33" spans="9:11" ht="15.75">
      <c r="I33" s="4"/>
      <c r="J33" s="4"/>
      <c r="K33" s="4"/>
    </row>
  </sheetData>
  <sheetProtection/>
  <mergeCells count="16">
    <mergeCell ref="B6:F6"/>
    <mergeCell ref="I8:I9"/>
    <mergeCell ref="J8:J9"/>
    <mergeCell ref="B8:B9"/>
    <mergeCell ref="C8:C9"/>
    <mergeCell ref="D8:D9"/>
    <mergeCell ref="E8:E9"/>
    <mergeCell ref="F8:F9"/>
    <mergeCell ref="R8:R9"/>
    <mergeCell ref="K8:K9"/>
    <mergeCell ref="L8:L9"/>
    <mergeCell ref="M8:M9"/>
    <mergeCell ref="N8:N9"/>
    <mergeCell ref="Q8:Q9"/>
    <mergeCell ref="O8:O9"/>
    <mergeCell ref="P8:P9"/>
  </mergeCells>
  <printOptions/>
  <pageMargins left="0.21" right="0.26" top="0.31" bottom="0.25" header="0.27" footer="0.21"/>
  <pageSetup orientation="landscape" scale="75" r:id="rId1"/>
</worksheet>
</file>

<file path=xl/worksheets/sheet6.xml><?xml version="1.0" encoding="utf-8"?>
<worksheet xmlns="http://schemas.openxmlformats.org/spreadsheetml/2006/main" xmlns:r="http://schemas.openxmlformats.org/officeDocument/2006/relationships">
  <dimension ref="B2:S36"/>
  <sheetViews>
    <sheetView view="pageBreakPreview" zoomScale="60" zoomScaleNormal="75" workbookViewId="0" topLeftCell="A22">
      <selection activeCell="H35" sqref="H35"/>
    </sheetView>
  </sheetViews>
  <sheetFormatPr defaultColWidth="9.140625" defaultRowHeight="12.75"/>
  <cols>
    <col min="1" max="1" width="9.140625" style="2" customWidth="1"/>
    <col min="2" max="2" width="14.421875" style="2" customWidth="1"/>
    <col min="3" max="3" width="67.140625" style="2" customWidth="1"/>
    <col min="4" max="4" width="22.57421875" style="2" bestFit="1" customWidth="1"/>
    <col min="5" max="7" width="20.57421875" style="2" bestFit="1" customWidth="1"/>
    <col min="8" max="8" width="22.28125" style="2" customWidth="1"/>
    <col min="9" max="9" width="20.421875" style="2" customWidth="1"/>
    <col min="10" max="10" width="20.7109375" style="2" customWidth="1"/>
    <col min="11" max="13" width="20.57421875" style="2" bestFit="1" customWidth="1"/>
    <col min="14" max="16" width="13.7109375" style="2" bestFit="1" customWidth="1"/>
    <col min="17" max="17" width="22.28125" style="2" customWidth="1"/>
    <col min="18" max="18" width="13.140625" style="4" customWidth="1"/>
    <col min="19" max="16384" width="9.140625" style="2" customWidth="1"/>
  </cols>
  <sheetData>
    <row r="2" spans="2:19" ht="33">
      <c r="B2" s="384" t="s">
        <v>576</v>
      </c>
      <c r="C2" s="385"/>
      <c r="D2" s="386"/>
      <c r="E2" s="386"/>
      <c r="F2" s="386"/>
      <c r="G2" s="386"/>
      <c r="H2" s="386"/>
      <c r="I2" s="386"/>
      <c r="J2" s="386"/>
      <c r="K2" s="386"/>
      <c r="L2" s="386"/>
      <c r="M2" s="386"/>
      <c r="N2" s="386"/>
      <c r="O2" s="386"/>
      <c r="P2" s="386"/>
      <c r="Q2" s="387" t="s">
        <v>577</v>
      </c>
      <c r="R2" s="152"/>
      <c r="S2" s="150"/>
    </row>
    <row r="3" spans="2:19" ht="33">
      <c r="B3" s="384" t="s">
        <v>562</v>
      </c>
      <c r="C3" s="385"/>
      <c r="D3" s="386"/>
      <c r="E3" s="386"/>
      <c r="F3" s="386"/>
      <c r="G3" s="386"/>
      <c r="H3" s="386"/>
      <c r="I3" s="386"/>
      <c r="J3" s="386"/>
      <c r="K3" s="386"/>
      <c r="L3" s="386"/>
      <c r="M3" s="386"/>
      <c r="N3" s="386"/>
      <c r="O3" s="386"/>
      <c r="P3" s="386"/>
      <c r="Q3" s="386"/>
      <c r="R3" s="152"/>
      <c r="S3" s="150"/>
    </row>
    <row r="4" spans="2:19" ht="23.25">
      <c r="B4" s="150"/>
      <c r="C4" s="150"/>
      <c r="D4" s="150"/>
      <c r="E4" s="153"/>
      <c r="F4" s="150"/>
      <c r="G4" s="150"/>
      <c r="H4" s="150"/>
      <c r="I4" s="150"/>
      <c r="J4" s="150"/>
      <c r="K4" s="150"/>
      <c r="L4" s="150"/>
      <c r="M4" s="150"/>
      <c r="N4" s="150"/>
      <c r="O4" s="150"/>
      <c r="P4" s="150"/>
      <c r="Q4" s="150"/>
      <c r="R4" s="152"/>
      <c r="S4" s="150"/>
    </row>
    <row r="5" spans="2:19" ht="33">
      <c r="B5" s="603" t="s">
        <v>796</v>
      </c>
      <c r="C5" s="603"/>
      <c r="D5" s="603"/>
      <c r="E5" s="603"/>
      <c r="F5" s="603"/>
      <c r="G5" s="603"/>
      <c r="H5" s="603"/>
      <c r="I5" s="603"/>
      <c r="J5" s="603"/>
      <c r="K5" s="603"/>
      <c r="L5" s="603"/>
      <c r="M5" s="603"/>
      <c r="N5" s="603"/>
      <c r="O5" s="603"/>
      <c r="P5" s="603"/>
      <c r="Q5" s="603"/>
      <c r="R5" s="152"/>
      <c r="S5" s="150"/>
    </row>
    <row r="6" spans="2:19" ht="23.25">
      <c r="B6" s="150"/>
      <c r="C6" s="150"/>
      <c r="D6" s="150"/>
      <c r="E6" s="154"/>
      <c r="F6" s="154"/>
      <c r="G6" s="154"/>
      <c r="H6" s="154"/>
      <c r="I6" s="154"/>
      <c r="J6" s="154"/>
      <c r="K6" s="154"/>
      <c r="L6" s="154"/>
      <c r="M6" s="150"/>
      <c r="N6" s="150"/>
      <c r="O6" s="150"/>
      <c r="P6" s="150"/>
      <c r="Q6" s="150"/>
      <c r="R6" s="152"/>
      <c r="S6" s="150"/>
    </row>
    <row r="7" spans="2:19" ht="23.25">
      <c r="B7" s="150"/>
      <c r="C7" s="569"/>
      <c r="D7" s="569"/>
      <c r="E7" s="569"/>
      <c r="F7" s="569"/>
      <c r="G7" s="569"/>
      <c r="H7" s="569"/>
      <c r="I7" s="569"/>
      <c r="J7" s="569"/>
      <c r="K7" s="569"/>
      <c r="L7" s="569"/>
      <c r="M7" s="569"/>
      <c r="N7" s="569"/>
      <c r="O7" s="569"/>
      <c r="P7" s="569"/>
      <c r="Q7" s="569"/>
      <c r="R7" s="569"/>
      <c r="S7" s="150"/>
    </row>
    <row r="8" spans="2:19" ht="23.25">
      <c r="B8" s="150"/>
      <c r="C8" s="608"/>
      <c r="D8" s="608"/>
      <c r="E8" s="608"/>
      <c r="F8" s="608"/>
      <c r="G8" s="608"/>
      <c r="H8" s="608"/>
      <c r="I8" s="608"/>
      <c r="J8" s="608"/>
      <c r="K8" s="608"/>
      <c r="L8" s="608"/>
      <c r="M8" s="608"/>
      <c r="N8" s="608"/>
      <c r="O8" s="608"/>
      <c r="P8" s="608"/>
      <c r="Q8" s="608"/>
      <c r="R8" s="608"/>
      <c r="S8" s="150"/>
    </row>
    <row r="9" spans="2:19" ht="23.25">
      <c r="B9" s="150"/>
      <c r="C9" s="150"/>
      <c r="D9" s="150"/>
      <c r="E9" s="154"/>
      <c r="F9" s="150"/>
      <c r="G9" s="150"/>
      <c r="H9" s="150"/>
      <c r="I9" s="150"/>
      <c r="J9" s="150"/>
      <c r="K9" s="150"/>
      <c r="L9" s="150"/>
      <c r="M9" s="150"/>
      <c r="N9" s="150"/>
      <c r="O9" s="150"/>
      <c r="P9" s="150"/>
      <c r="Q9" s="150"/>
      <c r="R9" s="152"/>
      <c r="S9" s="150"/>
    </row>
    <row r="10" spans="2:19" ht="38.25" customHeight="1">
      <c r="B10" s="604" t="s">
        <v>738</v>
      </c>
      <c r="C10" s="609" t="s">
        <v>736</v>
      </c>
      <c r="D10" s="615" t="s">
        <v>578</v>
      </c>
      <c r="E10" s="609" t="s">
        <v>753</v>
      </c>
      <c r="F10" s="609"/>
      <c r="G10" s="609"/>
      <c r="H10" s="609"/>
      <c r="I10" s="609"/>
      <c r="J10" s="609"/>
      <c r="K10" s="609"/>
      <c r="L10" s="609"/>
      <c r="M10" s="609"/>
      <c r="N10" s="609"/>
      <c r="O10" s="609"/>
      <c r="P10" s="609"/>
      <c r="Q10" s="612" t="s">
        <v>579</v>
      </c>
      <c r="R10" s="155"/>
      <c r="S10" s="150"/>
    </row>
    <row r="11" spans="2:19" ht="57.75" customHeight="1">
      <c r="B11" s="605"/>
      <c r="C11" s="609"/>
      <c r="D11" s="615"/>
      <c r="E11" s="607" t="s">
        <v>741</v>
      </c>
      <c r="F11" s="607" t="s">
        <v>742</v>
      </c>
      <c r="G11" s="607" t="s">
        <v>743</v>
      </c>
      <c r="H11" s="607" t="s">
        <v>744</v>
      </c>
      <c r="I11" s="607" t="s">
        <v>745</v>
      </c>
      <c r="J11" s="607" t="s">
        <v>746</v>
      </c>
      <c r="K11" s="607" t="s">
        <v>747</v>
      </c>
      <c r="L11" s="607" t="s">
        <v>748</v>
      </c>
      <c r="M11" s="607" t="s">
        <v>749</v>
      </c>
      <c r="N11" s="607" t="s">
        <v>750</v>
      </c>
      <c r="O11" s="607" t="s">
        <v>751</v>
      </c>
      <c r="P11" s="607" t="s">
        <v>752</v>
      </c>
      <c r="Q11" s="613"/>
      <c r="R11" s="152"/>
      <c r="S11" s="150"/>
    </row>
    <row r="12" spans="2:19" ht="32.25" customHeight="1">
      <c r="B12" s="606"/>
      <c r="C12" s="609"/>
      <c r="D12" s="615"/>
      <c r="E12" s="607"/>
      <c r="F12" s="607"/>
      <c r="G12" s="607"/>
      <c r="H12" s="607"/>
      <c r="I12" s="607"/>
      <c r="J12" s="607"/>
      <c r="K12" s="607"/>
      <c r="L12" s="607"/>
      <c r="M12" s="607"/>
      <c r="N12" s="607"/>
      <c r="O12" s="607"/>
      <c r="P12" s="607"/>
      <c r="Q12" s="614"/>
      <c r="R12" s="152"/>
      <c r="S12" s="150"/>
    </row>
    <row r="13" spans="2:19" ht="66">
      <c r="B13" s="388" t="s">
        <v>802</v>
      </c>
      <c r="C13" s="389" t="s">
        <v>585</v>
      </c>
      <c r="D13" s="390"/>
      <c r="E13" s="390"/>
      <c r="F13" s="390"/>
      <c r="G13" s="390"/>
      <c r="H13" s="390"/>
      <c r="I13" s="390"/>
      <c r="J13" s="390"/>
      <c r="K13" s="390"/>
      <c r="L13" s="390"/>
      <c r="M13" s="390"/>
      <c r="N13" s="390"/>
      <c r="O13" s="390"/>
      <c r="P13" s="390"/>
      <c r="Q13" s="390"/>
      <c r="R13" s="152"/>
      <c r="S13" s="150"/>
    </row>
    <row r="14" spans="2:19" ht="33">
      <c r="B14" s="388" t="s">
        <v>803</v>
      </c>
      <c r="C14" s="391" t="s">
        <v>586</v>
      </c>
      <c r="D14" s="392">
        <v>147.9</v>
      </c>
      <c r="E14" s="392">
        <v>147.9</v>
      </c>
      <c r="F14" s="392">
        <v>147.9</v>
      </c>
      <c r="G14" s="392">
        <v>147.9</v>
      </c>
      <c r="H14" s="392">
        <v>147.9</v>
      </c>
      <c r="I14" s="392">
        <v>147.9</v>
      </c>
      <c r="J14" s="392">
        <v>147.9</v>
      </c>
      <c r="K14" s="392">
        <v>147.9</v>
      </c>
      <c r="L14" s="392">
        <v>147.9</v>
      </c>
      <c r="M14" s="392">
        <v>147.9</v>
      </c>
      <c r="N14" s="392"/>
      <c r="O14" s="392"/>
      <c r="P14" s="392"/>
      <c r="Q14" s="390"/>
      <c r="R14" s="152"/>
      <c r="S14" s="150"/>
    </row>
    <row r="15" spans="2:19" ht="33">
      <c r="B15" s="388" t="s">
        <v>804</v>
      </c>
      <c r="C15" s="393" t="s">
        <v>587</v>
      </c>
      <c r="D15" s="392">
        <v>11.78</v>
      </c>
      <c r="E15" s="392">
        <v>11.78</v>
      </c>
      <c r="F15" s="392">
        <v>11.78</v>
      </c>
      <c r="G15" s="392">
        <v>11.78</v>
      </c>
      <c r="H15" s="392">
        <v>11.78</v>
      </c>
      <c r="I15" s="392">
        <v>11.78</v>
      </c>
      <c r="J15" s="392">
        <v>11.78</v>
      </c>
      <c r="K15" s="392">
        <v>11.78</v>
      </c>
      <c r="L15" s="392">
        <v>11.78</v>
      </c>
      <c r="M15" s="392">
        <v>11.78</v>
      </c>
      <c r="N15" s="392"/>
      <c r="O15" s="392"/>
      <c r="P15" s="392"/>
      <c r="Q15" s="390"/>
      <c r="R15" s="152"/>
      <c r="S15" s="150"/>
    </row>
    <row r="16" spans="2:19" ht="33">
      <c r="B16" s="388" t="s">
        <v>805</v>
      </c>
      <c r="C16" s="391" t="s">
        <v>588</v>
      </c>
      <c r="D16" s="392"/>
      <c r="E16" s="392"/>
      <c r="F16" s="392"/>
      <c r="G16" s="392"/>
      <c r="H16" s="392"/>
      <c r="I16" s="392"/>
      <c r="J16" s="392"/>
      <c r="K16" s="392"/>
      <c r="L16" s="392"/>
      <c r="M16" s="392"/>
      <c r="N16" s="392"/>
      <c r="O16" s="392"/>
      <c r="P16" s="392"/>
      <c r="Q16" s="390"/>
      <c r="R16" s="156"/>
      <c r="S16" s="150"/>
    </row>
    <row r="17" spans="2:19" ht="33">
      <c r="B17" s="388" t="s">
        <v>806</v>
      </c>
      <c r="C17" s="393" t="s">
        <v>589</v>
      </c>
      <c r="D17" s="392">
        <v>600</v>
      </c>
      <c r="E17" s="392">
        <v>600</v>
      </c>
      <c r="F17" s="392">
        <v>600</v>
      </c>
      <c r="G17" s="392">
        <v>600</v>
      </c>
      <c r="H17" s="392">
        <v>600</v>
      </c>
      <c r="I17" s="392">
        <v>600</v>
      </c>
      <c r="J17" s="392">
        <v>600</v>
      </c>
      <c r="K17" s="392">
        <v>600</v>
      </c>
      <c r="L17" s="392">
        <v>600</v>
      </c>
      <c r="M17" s="392">
        <v>600</v>
      </c>
      <c r="N17" s="392"/>
      <c r="O17" s="392"/>
      <c r="P17" s="392"/>
      <c r="Q17" s="390"/>
      <c r="R17" s="152"/>
      <c r="S17" s="150"/>
    </row>
    <row r="18" spans="2:19" ht="33">
      <c r="B18" s="388" t="s">
        <v>807</v>
      </c>
      <c r="C18" s="393" t="s">
        <v>590</v>
      </c>
      <c r="D18" s="392">
        <v>1300</v>
      </c>
      <c r="E18" s="392">
        <v>1300</v>
      </c>
      <c r="F18" s="392">
        <v>1300</v>
      </c>
      <c r="G18" s="392">
        <v>1300</v>
      </c>
      <c r="H18" s="392">
        <v>1300</v>
      </c>
      <c r="I18" s="392">
        <v>1300</v>
      </c>
      <c r="J18" s="392">
        <v>1300</v>
      </c>
      <c r="K18" s="392">
        <v>1300</v>
      </c>
      <c r="L18" s="392">
        <v>1300</v>
      </c>
      <c r="M18" s="392">
        <v>1300</v>
      </c>
      <c r="N18" s="392"/>
      <c r="O18" s="392"/>
      <c r="P18" s="392"/>
      <c r="Q18" s="390"/>
      <c r="R18" s="152"/>
      <c r="S18" s="150"/>
    </row>
    <row r="19" spans="2:19" ht="33">
      <c r="B19" s="388" t="s">
        <v>808</v>
      </c>
      <c r="C19" s="393" t="s">
        <v>591</v>
      </c>
      <c r="D19" s="392">
        <v>1942</v>
      </c>
      <c r="E19" s="392">
        <v>1942</v>
      </c>
      <c r="F19" s="392">
        <v>1942</v>
      </c>
      <c r="G19" s="392">
        <v>1942</v>
      </c>
      <c r="H19" s="392">
        <v>1942</v>
      </c>
      <c r="I19" s="392">
        <v>1942</v>
      </c>
      <c r="J19" s="392">
        <v>1942</v>
      </c>
      <c r="K19" s="392">
        <v>1942</v>
      </c>
      <c r="L19" s="392">
        <v>1942</v>
      </c>
      <c r="M19" s="392">
        <v>1942</v>
      </c>
      <c r="N19" s="392"/>
      <c r="O19" s="392"/>
      <c r="P19" s="392"/>
      <c r="Q19" s="390"/>
      <c r="R19" s="152"/>
      <c r="S19" s="150"/>
    </row>
    <row r="20" spans="2:19" ht="33">
      <c r="B20" s="388" t="s">
        <v>809</v>
      </c>
      <c r="C20" s="393" t="s">
        <v>592</v>
      </c>
      <c r="D20" s="392">
        <v>2250</v>
      </c>
      <c r="E20" s="392">
        <v>2250</v>
      </c>
      <c r="F20" s="392">
        <v>2250</v>
      </c>
      <c r="G20" s="392">
        <v>2250</v>
      </c>
      <c r="H20" s="392">
        <v>2250</v>
      </c>
      <c r="I20" s="392">
        <v>2250</v>
      </c>
      <c r="J20" s="392">
        <v>2250</v>
      </c>
      <c r="K20" s="392">
        <v>2250</v>
      </c>
      <c r="L20" s="392">
        <v>2250</v>
      </c>
      <c r="M20" s="392">
        <v>2250</v>
      </c>
      <c r="N20" s="392"/>
      <c r="O20" s="392"/>
      <c r="P20" s="392"/>
      <c r="Q20" s="390"/>
      <c r="R20" s="152"/>
      <c r="S20" s="150"/>
    </row>
    <row r="21" spans="2:19" ht="33">
      <c r="B21" s="388" t="s">
        <v>810</v>
      </c>
      <c r="C21" s="394" t="s">
        <v>593</v>
      </c>
      <c r="D21" s="392">
        <v>2586</v>
      </c>
      <c r="E21" s="392">
        <v>2586</v>
      </c>
      <c r="F21" s="392">
        <v>2586</v>
      </c>
      <c r="G21" s="392">
        <v>2586</v>
      </c>
      <c r="H21" s="392">
        <v>2586</v>
      </c>
      <c r="I21" s="392">
        <v>2586</v>
      </c>
      <c r="J21" s="392">
        <v>2586</v>
      </c>
      <c r="K21" s="392">
        <v>2586</v>
      </c>
      <c r="L21" s="392">
        <v>2586</v>
      </c>
      <c r="M21" s="392">
        <v>2586</v>
      </c>
      <c r="N21" s="392"/>
      <c r="O21" s="392"/>
      <c r="P21" s="392"/>
      <c r="Q21" s="390"/>
      <c r="R21" s="152"/>
      <c r="S21" s="150"/>
    </row>
    <row r="22" spans="2:19" ht="99">
      <c r="B22" s="388" t="s">
        <v>811</v>
      </c>
      <c r="C22" s="395" t="s">
        <v>594</v>
      </c>
      <c r="D22" s="396"/>
      <c r="E22" s="396"/>
      <c r="F22" s="396"/>
      <c r="G22" s="396"/>
      <c r="H22" s="396"/>
      <c r="I22" s="396"/>
      <c r="J22" s="396"/>
      <c r="K22" s="396"/>
      <c r="L22" s="396"/>
      <c r="M22" s="396"/>
      <c r="N22" s="396"/>
      <c r="O22" s="396"/>
      <c r="P22" s="396"/>
      <c r="Q22" s="390"/>
      <c r="R22" s="152"/>
      <c r="S22" s="150"/>
    </row>
    <row r="23" spans="2:19" ht="33">
      <c r="B23" s="388" t="s">
        <v>812</v>
      </c>
      <c r="C23" s="397" t="s">
        <v>595</v>
      </c>
      <c r="D23" s="398">
        <v>1.41</v>
      </c>
      <c r="E23" s="398">
        <v>1.41</v>
      </c>
      <c r="F23" s="398">
        <v>1.41</v>
      </c>
      <c r="G23" s="398">
        <v>1.41</v>
      </c>
      <c r="H23" s="398">
        <v>1.41</v>
      </c>
      <c r="I23" s="398">
        <v>1.41</v>
      </c>
      <c r="J23" s="398">
        <v>1.41</v>
      </c>
      <c r="K23" s="398">
        <v>1.41</v>
      </c>
      <c r="L23" s="398">
        <v>1.41</v>
      </c>
      <c r="M23" s="398">
        <v>1.41</v>
      </c>
      <c r="N23" s="398"/>
      <c r="O23" s="398"/>
      <c r="P23" s="398"/>
      <c r="Q23" s="390"/>
      <c r="R23" s="152"/>
      <c r="S23" s="150"/>
    </row>
    <row r="24" spans="2:19" ht="33">
      <c r="B24" s="388" t="s">
        <v>813</v>
      </c>
      <c r="C24" s="397" t="s">
        <v>596</v>
      </c>
      <c r="D24" s="398">
        <v>2.86</v>
      </c>
      <c r="E24" s="398">
        <v>2.86</v>
      </c>
      <c r="F24" s="398">
        <v>2.86</v>
      </c>
      <c r="G24" s="398">
        <v>2.86</v>
      </c>
      <c r="H24" s="398">
        <v>2.86</v>
      </c>
      <c r="I24" s="398">
        <v>2.86</v>
      </c>
      <c r="J24" s="398">
        <v>2.86</v>
      </c>
      <c r="K24" s="398">
        <v>2.86</v>
      </c>
      <c r="L24" s="398">
        <v>2.86</v>
      </c>
      <c r="M24" s="398">
        <v>2.86</v>
      </c>
      <c r="N24" s="398"/>
      <c r="O24" s="398"/>
      <c r="P24" s="398"/>
      <c r="Q24" s="390"/>
      <c r="R24" s="152"/>
      <c r="S24" s="150"/>
    </row>
    <row r="25" spans="2:19" ht="33">
      <c r="B25" s="388" t="s">
        <v>814</v>
      </c>
      <c r="C25" s="397" t="s">
        <v>584</v>
      </c>
      <c r="D25" s="398">
        <v>0.61</v>
      </c>
      <c r="E25" s="398">
        <v>0.61</v>
      </c>
      <c r="F25" s="398">
        <v>0.61</v>
      </c>
      <c r="G25" s="398">
        <v>0.61</v>
      </c>
      <c r="H25" s="398">
        <v>0.61</v>
      </c>
      <c r="I25" s="398">
        <v>0.61</v>
      </c>
      <c r="J25" s="398">
        <v>0.61</v>
      </c>
      <c r="K25" s="398">
        <v>0.61</v>
      </c>
      <c r="L25" s="398">
        <v>0.61</v>
      </c>
      <c r="M25" s="398">
        <v>0.61</v>
      </c>
      <c r="N25" s="398"/>
      <c r="O25" s="398"/>
      <c r="P25" s="398"/>
      <c r="Q25" s="390"/>
      <c r="R25" s="152"/>
      <c r="S25" s="150"/>
    </row>
    <row r="26" spans="2:19" ht="33">
      <c r="B26" s="388" t="s">
        <v>815</v>
      </c>
      <c r="C26" s="397" t="s">
        <v>597</v>
      </c>
      <c r="D26" s="398">
        <v>0.19</v>
      </c>
      <c r="E26" s="398">
        <v>0.19</v>
      </c>
      <c r="F26" s="398">
        <v>0.19</v>
      </c>
      <c r="G26" s="398">
        <v>0.19</v>
      </c>
      <c r="H26" s="398">
        <v>0.19</v>
      </c>
      <c r="I26" s="398">
        <v>0.19</v>
      </c>
      <c r="J26" s="398">
        <v>0.19</v>
      </c>
      <c r="K26" s="398">
        <v>0.19</v>
      </c>
      <c r="L26" s="398">
        <v>0.19</v>
      </c>
      <c r="M26" s="398">
        <v>0.19</v>
      </c>
      <c r="N26" s="398"/>
      <c r="O26" s="398"/>
      <c r="P26" s="398"/>
      <c r="Q26" s="390"/>
      <c r="R26" s="152"/>
      <c r="S26" s="150"/>
    </row>
    <row r="27" spans="2:19" ht="33">
      <c r="B27" s="388" t="s">
        <v>816</v>
      </c>
      <c r="C27" s="397" t="s">
        <v>598</v>
      </c>
      <c r="D27" s="398">
        <v>2.01</v>
      </c>
      <c r="E27" s="398">
        <v>2.01</v>
      </c>
      <c r="F27" s="398">
        <v>2.01</v>
      </c>
      <c r="G27" s="398">
        <v>2.01</v>
      </c>
      <c r="H27" s="398">
        <v>2.01</v>
      </c>
      <c r="I27" s="398">
        <v>2.01</v>
      </c>
      <c r="J27" s="398">
        <v>2.01</v>
      </c>
      <c r="K27" s="398">
        <v>2.01</v>
      </c>
      <c r="L27" s="398">
        <v>2.01</v>
      </c>
      <c r="M27" s="398">
        <v>2.01</v>
      </c>
      <c r="N27" s="398"/>
      <c r="O27" s="398"/>
      <c r="P27" s="398"/>
      <c r="Q27" s="390"/>
      <c r="R27" s="152"/>
      <c r="S27" s="150"/>
    </row>
    <row r="28" spans="2:19" ht="24.75" customHeight="1">
      <c r="B28" s="150"/>
      <c r="C28" s="155"/>
      <c r="D28" s="155"/>
      <c r="E28" s="155"/>
      <c r="F28" s="155"/>
      <c r="G28" s="155"/>
      <c r="H28" s="155"/>
      <c r="I28" s="155"/>
      <c r="J28" s="155"/>
      <c r="K28" s="155"/>
      <c r="L28" s="155"/>
      <c r="M28" s="155"/>
      <c r="N28" s="155"/>
      <c r="O28" s="155"/>
      <c r="P28" s="155"/>
      <c r="Q28" s="155"/>
      <c r="R28" s="152"/>
      <c r="S28" s="150"/>
    </row>
    <row r="29" spans="2:19" ht="23.25">
      <c r="B29" s="150"/>
      <c r="C29" s="157" t="s">
        <v>737</v>
      </c>
      <c r="D29" s="150"/>
      <c r="E29" s="150"/>
      <c r="F29" s="150"/>
      <c r="G29" s="150"/>
      <c r="H29" s="150"/>
      <c r="I29" s="150"/>
      <c r="J29" s="150"/>
      <c r="K29" s="150"/>
      <c r="L29" s="150"/>
      <c r="M29" s="150"/>
      <c r="N29" s="150"/>
      <c r="O29" s="150"/>
      <c r="P29" s="150"/>
      <c r="Q29" s="150"/>
      <c r="R29" s="152"/>
      <c r="S29" s="150"/>
    </row>
    <row r="30" spans="2:19" s="1" customFormat="1" ht="15" customHeight="1">
      <c r="B30" s="148"/>
      <c r="C30" s="611"/>
      <c r="D30" s="611"/>
      <c r="E30" s="611"/>
      <c r="F30" s="611"/>
      <c r="G30" s="611"/>
      <c r="H30" s="611"/>
      <c r="I30" s="611"/>
      <c r="J30" s="611"/>
      <c r="K30" s="611"/>
      <c r="L30" s="611"/>
      <c r="M30" s="611"/>
      <c r="N30" s="611"/>
      <c r="O30" s="611"/>
      <c r="P30" s="611"/>
      <c r="Q30" s="148"/>
      <c r="R30" s="152"/>
      <c r="S30" s="148"/>
    </row>
    <row r="31" spans="2:19" ht="23.25">
      <c r="B31" s="150"/>
      <c r="C31" s="150"/>
      <c r="D31" s="150"/>
      <c r="E31" s="150"/>
      <c r="F31" s="150"/>
      <c r="G31" s="150"/>
      <c r="H31" s="150"/>
      <c r="I31" s="150"/>
      <c r="J31" s="150"/>
      <c r="K31" s="150"/>
      <c r="L31" s="150"/>
      <c r="M31" s="150"/>
      <c r="N31" s="150"/>
      <c r="O31" s="150"/>
      <c r="P31" s="150"/>
      <c r="Q31" s="150"/>
      <c r="R31" s="152"/>
      <c r="S31" s="150"/>
    </row>
    <row r="32" spans="2:19" ht="30.75">
      <c r="B32" s="158"/>
      <c r="C32" s="158"/>
      <c r="D32" s="158"/>
      <c r="E32" s="158"/>
      <c r="F32" s="158"/>
      <c r="G32" s="158"/>
      <c r="H32" s="158"/>
      <c r="I32" s="158"/>
      <c r="J32" s="158"/>
      <c r="K32" s="158"/>
      <c r="L32" s="158"/>
      <c r="M32" s="158"/>
      <c r="N32" s="158"/>
      <c r="O32" s="158"/>
      <c r="P32" s="150"/>
      <c r="Q32" s="150"/>
      <c r="R32" s="152"/>
      <c r="S32" s="150"/>
    </row>
    <row r="33" spans="2:19" ht="45.75">
      <c r="B33" s="677" t="s">
        <v>118</v>
      </c>
      <c r="C33" s="678"/>
      <c r="D33" s="679" t="s">
        <v>800</v>
      </c>
      <c r="E33" s="680" t="s">
        <v>33</v>
      </c>
      <c r="F33" s="680"/>
      <c r="G33" s="680"/>
      <c r="H33" s="680"/>
      <c r="I33" s="680"/>
      <c r="J33" s="680"/>
      <c r="K33" s="680"/>
      <c r="L33" s="680"/>
      <c r="M33" s="680"/>
      <c r="N33" s="680"/>
      <c r="O33" s="680"/>
      <c r="P33" s="680"/>
      <c r="Q33" s="159"/>
      <c r="R33" s="610"/>
      <c r="S33" s="610"/>
    </row>
    <row r="34" spans="2:19" ht="45.75">
      <c r="B34" s="677"/>
      <c r="C34" s="678"/>
      <c r="D34" s="678"/>
      <c r="E34" s="677"/>
      <c r="F34" s="681"/>
      <c r="G34" s="681"/>
      <c r="H34" s="681" t="s">
        <v>34</v>
      </c>
      <c r="I34" s="681"/>
      <c r="J34" s="681"/>
      <c r="K34" s="681"/>
      <c r="L34" s="681"/>
      <c r="M34" s="681"/>
      <c r="N34" s="681"/>
      <c r="O34" s="681"/>
      <c r="P34" s="681"/>
      <c r="Q34" s="681"/>
      <c r="R34" s="610"/>
      <c r="S34" s="610"/>
    </row>
    <row r="35" spans="2:17" ht="30.75">
      <c r="B35" s="160"/>
      <c r="C35" s="160"/>
      <c r="D35" s="160"/>
      <c r="E35" s="160"/>
      <c r="F35" s="160"/>
      <c r="G35" s="160"/>
      <c r="H35" s="160"/>
      <c r="I35" s="160"/>
      <c r="J35" s="160"/>
      <c r="K35" s="160"/>
      <c r="L35" s="160"/>
      <c r="M35" s="160"/>
      <c r="N35" s="160"/>
      <c r="O35" s="160"/>
      <c r="P35" s="3"/>
      <c r="Q35" s="3"/>
    </row>
    <row r="36" spans="2:15" ht="30.75">
      <c r="B36" s="158"/>
      <c r="C36" s="158"/>
      <c r="D36" s="158"/>
      <c r="E36" s="158"/>
      <c r="F36" s="158"/>
      <c r="G36" s="158"/>
      <c r="H36" s="158"/>
      <c r="I36" s="158"/>
      <c r="J36" s="158"/>
      <c r="K36" s="158"/>
      <c r="L36" s="158"/>
      <c r="M36" s="158"/>
      <c r="N36" s="158"/>
      <c r="O36" s="158"/>
    </row>
  </sheetData>
  <sheetProtection/>
  <mergeCells count="26">
    <mergeCell ref="E33:P33"/>
    <mergeCell ref="D10:D12"/>
    <mergeCell ref="F34:G34"/>
    <mergeCell ref="E10:P10"/>
    <mergeCell ref="M11:M12"/>
    <mergeCell ref="H34:Q34"/>
    <mergeCell ref="R34:S34"/>
    <mergeCell ref="I11:I12"/>
    <mergeCell ref="R33:S33"/>
    <mergeCell ref="C30:P30"/>
    <mergeCell ref="L11:L12"/>
    <mergeCell ref="E11:E12"/>
    <mergeCell ref="Q10:Q12"/>
    <mergeCell ref="N11:N12"/>
    <mergeCell ref="O11:O12"/>
    <mergeCell ref="J11:J12"/>
    <mergeCell ref="B5:Q5"/>
    <mergeCell ref="B10:B12"/>
    <mergeCell ref="P11:P12"/>
    <mergeCell ref="C7:R7"/>
    <mergeCell ref="C8:R8"/>
    <mergeCell ref="F11:F12"/>
    <mergeCell ref="K11:K12"/>
    <mergeCell ref="G11:G12"/>
    <mergeCell ref="H11:H12"/>
    <mergeCell ref="C10:C12"/>
  </mergeCells>
  <printOptions/>
  <pageMargins left="0.31" right="0.23" top="1" bottom="1" header="0.5" footer="0.5"/>
  <pageSetup horizontalDpi="600" verticalDpi="600" orientation="landscape" scale="38" r:id="rId1"/>
</worksheet>
</file>

<file path=xl/worksheets/sheet7.xml><?xml version="1.0" encoding="utf-8"?>
<worksheet xmlns="http://schemas.openxmlformats.org/spreadsheetml/2006/main" xmlns:r="http://schemas.openxmlformats.org/officeDocument/2006/relationships">
  <sheetPr>
    <tabColor theme="0"/>
  </sheetPr>
  <dimension ref="A1:J51"/>
  <sheetViews>
    <sheetView zoomScale="75" zoomScaleNormal="75" workbookViewId="0" topLeftCell="A37">
      <selection activeCell="B55" sqref="B55"/>
    </sheetView>
  </sheetViews>
  <sheetFormatPr defaultColWidth="9.140625" defaultRowHeight="12.75"/>
  <cols>
    <col min="1" max="1" width="19.421875" style="15" customWidth="1"/>
    <col min="2" max="7" width="30.140625" style="15" customWidth="1"/>
    <col min="8" max="8" width="18.8515625" style="15" customWidth="1"/>
    <col min="9" max="9" width="15.57421875" style="15" customWidth="1"/>
    <col min="10" max="16384" width="9.140625" style="15" customWidth="1"/>
  </cols>
  <sheetData>
    <row r="1" spans="2:7" ht="20.25">
      <c r="B1" s="79" t="s">
        <v>576</v>
      </c>
      <c r="C1" s="289"/>
      <c r="D1" s="290"/>
      <c r="E1" s="290"/>
      <c r="F1" s="290"/>
      <c r="G1" s="82" t="s">
        <v>453</v>
      </c>
    </row>
    <row r="2" spans="2:7" ht="20.25">
      <c r="B2" s="79" t="s">
        <v>562</v>
      </c>
      <c r="C2" s="289"/>
      <c r="D2" s="290"/>
      <c r="E2" s="290"/>
      <c r="F2" s="290"/>
      <c r="G2" s="299"/>
    </row>
    <row r="4" spans="2:9" ht="22.5" customHeight="1">
      <c r="B4" s="616" t="s">
        <v>435</v>
      </c>
      <c r="C4" s="616"/>
      <c r="D4" s="616"/>
      <c r="E4" s="616"/>
      <c r="F4" s="616"/>
      <c r="G4" s="616"/>
      <c r="H4" s="17"/>
      <c r="I4" s="17"/>
    </row>
    <row r="5" ht="16.5" thickBot="1">
      <c r="G5" s="83" t="s">
        <v>732</v>
      </c>
    </row>
    <row r="6" spans="2:10" s="63" customFormat="1" ht="18" customHeight="1">
      <c r="B6" s="682" t="s">
        <v>599</v>
      </c>
      <c r="C6" s="683"/>
      <c r="D6" s="683"/>
      <c r="E6" s="683"/>
      <c r="F6" s="683"/>
      <c r="G6" s="684"/>
      <c r="J6" s="64"/>
    </row>
    <row r="7" spans="2:7" s="63" customFormat="1" ht="21.75" customHeight="1">
      <c r="B7" s="685"/>
      <c r="C7" s="686"/>
      <c r="D7" s="686"/>
      <c r="E7" s="686"/>
      <c r="F7" s="686"/>
      <c r="G7" s="687"/>
    </row>
    <row r="8" spans="2:7" s="63" customFormat="1" ht="54.75" customHeight="1">
      <c r="B8" s="399" t="s">
        <v>438</v>
      </c>
      <c r="C8" s="400" t="s">
        <v>793</v>
      </c>
      <c r="D8" s="400" t="s">
        <v>436</v>
      </c>
      <c r="E8" s="400" t="s">
        <v>437</v>
      </c>
      <c r="F8" s="400" t="s">
        <v>440</v>
      </c>
      <c r="G8" s="401" t="s">
        <v>466</v>
      </c>
    </row>
    <row r="9" spans="2:7" s="63" customFormat="1" ht="17.25" customHeight="1">
      <c r="B9" s="402"/>
      <c r="C9" s="400">
        <v>1</v>
      </c>
      <c r="D9" s="400">
        <v>2</v>
      </c>
      <c r="E9" s="400">
        <v>3</v>
      </c>
      <c r="F9" s="400" t="s">
        <v>441</v>
      </c>
      <c r="G9" s="401">
        <v>5</v>
      </c>
    </row>
    <row r="10" spans="2:7" s="63" customFormat="1" ht="56.25">
      <c r="B10" s="403" t="s">
        <v>600</v>
      </c>
      <c r="C10" s="404">
        <v>413367660</v>
      </c>
      <c r="D10" s="404">
        <v>370232001.67</v>
      </c>
      <c r="E10" s="404">
        <v>370232001.67</v>
      </c>
      <c r="F10" s="405">
        <f>D10-E10</f>
        <v>0</v>
      </c>
      <c r="G10" s="406"/>
    </row>
    <row r="11" spans="2:7" s="63" customFormat="1" ht="54.75" customHeight="1">
      <c r="B11" s="407" t="s">
        <v>601</v>
      </c>
      <c r="C11" s="404">
        <v>36000000</v>
      </c>
      <c r="D11" s="404">
        <v>35999086.44</v>
      </c>
      <c r="E11" s="404">
        <v>35999086.44</v>
      </c>
      <c r="F11" s="405">
        <f>D11-E11</f>
        <v>0</v>
      </c>
      <c r="G11" s="406"/>
    </row>
    <row r="12" spans="2:7" s="63" customFormat="1" ht="24.75" customHeight="1" thickBot="1">
      <c r="B12" s="688" t="s">
        <v>602</v>
      </c>
      <c r="C12" s="689">
        <f>C10+C11</f>
        <v>449367660</v>
      </c>
      <c r="D12" s="689">
        <f>D10+D11</f>
        <v>406231088.11</v>
      </c>
      <c r="E12" s="689">
        <f>E10+E11</f>
        <v>406231088.11</v>
      </c>
      <c r="F12" s="689">
        <f>F10+F11</f>
        <v>0</v>
      </c>
      <c r="G12" s="690"/>
    </row>
    <row r="13" spans="2:7" s="63" customFormat="1" ht="19.5" customHeight="1" thickBot="1">
      <c r="B13" s="73"/>
      <c r="C13" s="74"/>
      <c r="D13" s="75"/>
      <c r="E13" s="76"/>
      <c r="F13" s="139" t="s">
        <v>732</v>
      </c>
      <c r="G13" s="139"/>
    </row>
    <row r="14" spans="2:8" s="63" customFormat="1" ht="21" customHeight="1">
      <c r="B14" s="691" t="s">
        <v>603</v>
      </c>
      <c r="C14" s="692"/>
      <c r="D14" s="692"/>
      <c r="E14" s="692"/>
      <c r="F14" s="693"/>
      <c r="G14" s="140"/>
      <c r="H14" s="137"/>
    </row>
    <row r="15" spans="2:7" s="63" customFormat="1" ht="18.75">
      <c r="B15" s="408"/>
      <c r="C15" s="400" t="s">
        <v>467</v>
      </c>
      <c r="D15" s="400" t="s">
        <v>468</v>
      </c>
      <c r="E15" s="400" t="s">
        <v>469</v>
      </c>
      <c r="F15" s="409" t="s">
        <v>470</v>
      </c>
      <c r="G15" s="138"/>
    </row>
    <row r="16" spans="2:7" s="63" customFormat="1" ht="93.75">
      <c r="B16" s="403" t="s">
        <v>608</v>
      </c>
      <c r="C16" s="410">
        <v>51650000</v>
      </c>
      <c r="D16" s="411">
        <v>103300000</v>
      </c>
      <c r="E16" s="412">
        <v>169950000</v>
      </c>
      <c r="F16" s="413">
        <v>296767660</v>
      </c>
      <c r="G16" s="19"/>
    </row>
    <row r="17" spans="2:8" ht="37.5">
      <c r="B17" s="407" t="s">
        <v>609</v>
      </c>
      <c r="C17" s="414"/>
      <c r="D17" s="414"/>
      <c r="E17" s="414"/>
      <c r="F17" s="415"/>
      <c r="G17" s="19"/>
      <c r="H17" s="19"/>
    </row>
    <row r="18" spans="2:8" ht="27" customHeight="1" thickBot="1">
      <c r="B18" s="688" t="s">
        <v>602</v>
      </c>
      <c r="C18" s="689">
        <f>C16+C17</f>
        <v>51650000</v>
      </c>
      <c r="D18" s="689">
        <f>D16+D17</f>
        <v>103300000</v>
      </c>
      <c r="E18" s="689">
        <f>E16+E17</f>
        <v>169950000</v>
      </c>
      <c r="F18" s="694">
        <f>F16+F17</f>
        <v>296767660</v>
      </c>
      <c r="G18" s="361"/>
      <c r="H18" s="19"/>
    </row>
    <row r="19" ht="33" customHeight="1" thickBot="1">
      <c r="G19" s="83" t="s">
        <v>732</v>
      </c>
    </row>
    <row r="20" spans="2:7" ht="26.25" customHeight="1">
      <c r="B20" s="691" t="s">
        <v>604</v>
      </c>
      <c r="C20" s="692"/>
      <c r="D20" s="692"/>
      <c r="E20" s="692"/>
      <c r="F20" s="692"/>
      <c r="G20" s="693"/>
    </row>
    <row r="21" spans="2:7" ht="78.75" customHeight="1">
      <c r="B21" s="416" t="s">
        <v>438</v>
      </c>
      <c r="C21" s="400" t="s">
        <v>793</v>
      </c>
      <c r="D21" s="400" t="s">
        <v>436</v>
      </c>
      <c r="E21" s="400" t="s">
        <v>437</v>
      </c>
      <c r="F21" s="400" t="s">
        <v>440</v>
      </c>
      <c r="G21" s="401" t="s">
        <v>541</v>
      </c>
    </row>
    <row r="22" spans="2:7" ht="17.25" customHeight="1">
      <c r="B22" s="617" t="s">
        <v>608</v>
      </c>
      <c r="C22" s="400">
        <v>1</v>
      </c>
      <c r="D22" s="400">
        <v>2</v>
      </c>
      <c r="E22" s="400">
        <v>3</v>
      </c>
      <c r="F22" s="400" t="s">
        <v>441</v>
      </c>
      <c r="G22" s="401">
        <v>5</v>
      </c>
    </row>
    <row r="23" spans="2:7" ht="51.75" customHeight="1">
      <c r="B23" s="618"/>
      <c r="C23" s="404">
        <v>51650000</v>
      </c>
      <c r="D23" s="522" t="s">
        <v>570</v>
      </c>
      <c r="E23" s="522" t="s">
        <v>570</v>
      </c>
      <c r="F23" s="521" t="s">
        <v>570</v>
      </c>
      <c r="G23" s="521" t="s">
        <v>570</v>
      </c>
    </row>
    <row r="24" spans="2:7" ht="37.5">
      <c r="B24" s="407" t="s">
        <v>609</v>
      </c>
      <c r="C24" s="414"/>
      <c r="D24" s="418" t="s">
        <v>570</v>
      </c>
      <c r="E24" s="418" t="s">
        <v>570</v>
      </c>
      <c r="F24" s="418" t="s">
        <v>570</v>
      </c>
      <c r="G24" s="418" t="s">
        <v>570</v>
      </c>
    </row>
    <row r="25" spans="2:7" ht="33" customHeight="1" thickBot="1">
      <c r="B25" s="688" t="s">
        <v>602</v>
      </c>
      <c r="C25" s="689">
        <f>C23+C24</f>
        <v>51650000</v>
      </c>
      <c r="D25" s="695" t="s">
        <v>570</v>
      </c>
      <c r="E25" s="695" t="s">
        <v>570</v>
      </c>
      <c r="F25" s="695" t="s">
        <v>570</v>
      </c>
      <c r="G25" s="695" t="s">
        <v>570</v>
      </c>
    </row>
    <row r="26" spans="2:7" ht="45" customHeight="1">
      <c r="B26" s="696"/>
      <c r="C26" s="697"/>
      <c r="D26" s="698"/>
      <c r="E26" s="698"/>
      <c r="F26" s="698"/>
      <c r="G26" s="698"/>
    </row>
    <row r="27" ht="17.25" customHeight="1" thickBot="1">
      <c r="G27" s="83" t="s">
        <v>732</v>
      </c>
    </row>
    <row r="28" spans="2:7" ht="24.75" customHeight="1">
      <c r="B28" s="691" t="s">
        <v>605</v>
      </c>
      <c r="C28" s="692"/>
      <c r="D28" s="692"/>
      <c r="E28" s="692"/>
      <c r="F28" s="692"/>
      <c r="G28" s="693"/>
    </row>
    <row r="29" spans="2:7" ht="70.5" customHeight="1">
      <c r="B29" s="408" t="s">
        <v>438</v>
      </c>
      <c r="C29" s="400" t="s">
        <v>793</v>
      </c>
      <c r="D29" s="400" t="s">
        <v>436</v>
      </c>
      <c r="E29" s="400" t="s">
        <v>437</v>
      </c>
      <c r="F29" s="400" t="s">
        <v>440</v>
      </c>
      <c r="G29" s="401" t="s">
        <v>535</v>
      </c>
    </row>
    <row r="30" spans="2:7" ht="17.25" customHeight="1">
      <c r="B30" s="617" t="s">
        <v>608</v>
      </c>
      <c r="C30" s="400">
        <v>1</v>
      </c>
      <c r="D30" s="400">
        <v>2</v>
      </c>
      <c r="E30" s="400">
        <v>3</v>
      </c>
      <c r="F30" s="400" t="s">
        <v>441</v>
      </c>
      <c r="G30" s="401">
        <v>5</v>
      </c>
    </row>
    <row r="31" spans="2:7" ht="57" customHeight="1">
      <c r="B31" s="618"/>
      <c r="C31" s="411">
        <v>103300000</v>
      </c>
      <c r="D31" s="404">
        <v>85555241.64</v>
      </c>
      <c r="E31" s="404">
        <v>113384685.13</v>
      </c>
      <c r="F31" s="524">
        <f>+D31-E31</f>
        <v>-27829443.489999995</v>
      </c>
      <c r="G31" s="523">
        <f>+E31/C31*100</f>
        <v>109.76252190706678</v>
      </c>
    </row>
    <row r="32" spans="2:7" ht="39.75" customHeight="1">
      <c r="B32" s="407" t="s">
        <v>609</v>
      </c>
      <c r="C32" s="414"/>
      <c r="D32" s="420"/>
      <c r="E32" s="420"/>
      <c r="F32" s="421"/>
      <c r="G32" s="422"/>
    </row>
    <row r="33" spans="2:7" ht="33" customHeight="1" thickBot="1">
      <c r="B33" s="688" t="s">
        <v>602</v>
      </c>
      <c r="C33" s="689">
        <f>C31+C32</f>
        <v>103300000</v>
      </c>
      <c r="D33" s="689">
        <f>D31+D32</f>
        <v>85555241.64</v>
      </c>
      <c r="E33" s="689">
        <f>E31+E32</f>
        <v>113384685.13</v>
      </c>
      <c r="F33" s="689">
        <f>F31+F32</f>
        <v>-27829443.489999995</v>
      </c>
      <c r="G33" s="699"/>
    </row>
    <row r="34" ht="21" customHeight="1" thickBot="1">
      <c r="G34" s="83" t="s">
        <v>732</v>
      </c>
    </row>
    <row r="35" spans="2:7" ht="23.25" customHeight="1">
      <c r="B35" s="691" t="s">
        <v>606</v>
      </c>
      <c r="C35" s="692"/>
      <c r="D35" s="692"/>
      <c r="E35" s="692"/>
      <c r="F35" s="692"/>
      <c r="G35" s="693"/>
    </row>
    <row r="36" spans="2:7" ht="82.5" customHeight="1">
      <c r="B36" s="408" t="s">
        <v>438</v>
      </c>
      <c r="C36" s="400" t="s">
        <v>793</v>
      </c>
      <c r="D36" s="400" t="s">
        <v>436</v>
      </c>
      <c r="E36" s="400" t="s">
        <v>437</v>
      </c>
      <c r="F36" s="400" t="s">
        <v>440</v>
      </c>
      <c r="G36" s="401" t="s">
        <v>536</v>
      </c>
    </row>
    <row r="37" spans="2:7" ht="17.25" customHeight="1">
      <c r="B37" s="617" t="s">
        <v>608</v>
      </c>
      <c r="C37" s="400">
        <v>1</v>
      </c>
      <c r="D37" s="400">
        <v>2</v>
      </c>
      <c r="E37" s="400">
        <v>3</v>
      </c>
      <c r="F37" s="400" t="s">
        <v>441</v>
      </c>
      <c r="G37" s="401">
        <v>5</v>
      </c>
    </row>
    <row r="38" spans="2:7" ht="55.5" customHeight="1">
      <c r="B38" s="618"/>
      <c r="C38" s="412">
        <v>169950000</v>
      </c>
      <c r="D38" s="524">
        <f>32520000+145030278.43</f>
        <v>177550278.43</v>
      </c>
      <c r="E38" s="404">
        <f>166261628.92+48374400</f>
        <v>214636028.92</v>
      </c>
      <c r="F38" s="524">
        <f>D38-E38</f>
        <v>-37085750.48999998</v>
      </c>
      <c r="G38" s="543">
        <f>E38/C38*100</f>
        <v>126.29363278611356</v>
      </c>
    </row>
    <row r="39" spans="2:7" ht="39.75" customHeight="1">
      <c r="B39" s="407" t="s">
        <v>609</v>
      </c>
      <c r="C39" s="414"/>
      <c r="D39" s="421"/>
      <c r="E39" s="421"/>
      <c r="F39" s="421"/>
      <c r="G39" s="422"/>
    </row>
    <row r="40" spans="2:7" ht="24.75" customHeight="1" thickBot="1">
      <c r="B40" s="688" t="s">
        <v>602</v>
      </c>
      <c r="C40" s="689">
        <f>C38+C39</f>
        <v>169950000</v>
      </c>
      <c r="D40" s="689">
        <f>D38+D39</f>
        <v>177550278.43</v>
      </c>
      <c r="E40" s="689">
        <f>E38+E39</f>
        <v>214636028.92</v>
      </c>
      <c r="F40" s="689">
        <f>F38+F39</f>
        <v>-37085750.48999998</v>
      </c>
      <c r="G40" s="699"/>
    </row>
    <row r="41" ht="23.25" customHeight="1" thickBot="1">
      <c r="G41" s="83" t="s">
        <v>732</v>
      </c>
    </row>
    <row r="42" spans="2:7" ht="24" customHeight="1">
      <c r="B42" s="691" t="s">
        <v>607</v>
      </c>
      <c r="C42" s="692"/>
      <c r="D42" s="692"/>
      <c r="E42" s="692"/>
      <c r="F42" s="692"/>
      <c r="G42" s="693"/>
    </row>
    <row r="43" spans="2:7" ht="75" customHeight="1">
      <c r="B43" s="408" t="s">
        <v>438</v>
      </c>
      <c r="C43" s="400" t="s">
        <v>793</v>
      </c>
      <c r="D43" s="400" t="s">
        <v>436</v>
      </c>
      <c r="E43" s="400" t="s">
        <v>437</v>
      </c>
      <c r="F43" s="400" t="s">
        <v>440</v>
      </c>
      <c r="G43" s="401" t="s">
        <v>538</v>
      </c>
    </row>
    <row r="44" spans="2:7" ht="17.25" customHeight="1">
      <c r="B44" s="617" t="s">
        <v>608</v>
      </c>
      <c r="C44" s="400">
        <v>1</v>
      </c>
      <c r="D44" s="400">
        <v>2</v>
      </c>
      <c r="E44" s="400">
        <v>3</v>
      </c>
      <c r="F44" s="400" t="s">
        <v>441</v>
      </c>
      <c r="G44" s="401">
        <v>5</v>
      </c>
    </row>
    <row r="45" spans="2:7" ht="60.75" customHeight="1">
      <c r="B45" s="618"/>
      <c r="C45" s="423">
        <v>296767660</v>
      </c>
      <c r="D45" s="417"/>
      <c r="E45" s="417"/>
      <c r="F45" s="417"/>
      <c r="G45" s="419"/>
    </row>
    <row r="46" spans="2:8" ht="41.25" customHeight="1">
      <c r="B46" s="407" t="s">
        <v>609</v>
      </c>
      <c r="C46" s="414"/>
      <c r="D46" s="420"/>
      <c r="E46" s="421"/>
      <c r="F46" s="420"/>
      <c r="G46" s="422"/>
      <c r="H46" s="345"/>
    </row>
    <row r="47" spans="2:7" ht="21" customHeight="1" thickBot="1">
      <c r="B47" s="688" t="s">
        <v>602</v>
      </c>
      <c r="C47" s="689">
        <f>C45+C46</f>
        <v>296767660</v>
      </c>
      <c r="D47" s="700"/>
      <c r="E47" s="701"/>
      <c r="F47" s="700"/>
      <c r="G47" s="699"/>
    </row>
    <row r="48" spans="2:7" ht="15.75" customHeight="1">
      <c r="B48" s="87"/>
      <c r="C48" s="19"/>
      <c r="D48" s="19"/>
      <c r="E48" s="19"/>
      <c r="F48" s="19"/>
      <c r="G48" s="19"/>
    </row>
    <row r="49" spans="2:7" ht="18.75" customHeight="1">
      <c r="B49" s="619" t="s">
        <v>461</v>
      </c>
      <c r="C49" s="619"/>
      <c r="D49" s="619"/>
      <c r="E49" s="619"/>
      <c r="F49" s="619"/>
      <c r="G49" s="619"/>
    </row>
    <row r="50" spans="1:8" ht="33">
      <c r="A50" s="535"/>
      <c r="B50" s="319" t="s">
        <v>118</v>
      </c>
      <c r="C50" s="319"/>
      <c r="D50" s="319"/>
      <c r="E50" s="362"/>
      <c r="F50" s="565" t="s">
        <v>565</v>
      </c>
      <c r="G50" s="565"/>
      <c r="H50" s="49"/>
    </row>
    <row r="51" spans="2:8" ht="33">
      <c r="B51" s="319"/>
      <c r="C51" s="319"/>
      <c r="D51" s="362" t="s">
        <v>800</v>
      </c>
      <c r="E51" s="319"/>
      <c r="F51" s="565" t="s">
        <v>566</v>
      </c>
      <c r="G51" s="565"/>
      <c r="H51" s="49"/>
    </row>
  </sheetData>
  <sheetProtection/>
  <mergeCells count="14">
    <mergeCell ref="F50:G50"/>
    <mergeCell ref="F51:G51"/>
    <mergeCell ref="B28:G28"/>
    <mergeCell ref="B35:G35"/>
    <mergeCell ref="B42:G42"/>
    <mergeCell ref="B49:G49"/>
    <mergeCell ref="B4:G4"/>
    <mergeCell ref="B44:B45"/>
    <mergeCell ref="B37:B38"/>
    <mergeCell ref="B22:B23"/>
    <mergeCell ref="B30:B31"/>
    <mergeCell ref="B6:G7"/>
    <mergeCell ref="B14:F14"/>
    <mergeCell ref="B20:G20"/>
  </mergeCells>
  <printOptions/>
  <pageMargins left="0.7" right="0.7" top="0.2" bottom="0.2" header="0.3" footer="0.3"/>
  <pageSetup orientation="landscape" scale="67"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7"/>
  <sheetViews>
    <sheetView zoomScaleSheetLayoutView="75" zoomScalePageLayoutView="0" workbookViewId="0" topLeftCell="A13">
      <selection activeCell="F40" sqref="F40"/>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0" customFormat="1" ht="27.75" customHeight="1"/>
    <row r="2" spans="2:15" ht="18.75">
      <c r="B2" s="32" t="s">
        <v>576</v>
      </c>
      <c r="C2" s="143"/>
      <c r="H2" s="10"/>
      <c r="I2" s="723" t="s">
        <v>452</v>
      </c>
      <c r="N2" s="624"/>
      <c r="O2" s="624"/>
    </row>
    <row r="3" spans="2:15" ht="18.75">
      <c r="B3" s="32" t="s">
        <v>562</v>
      </c>
      <c r="C3" s="143"/>
      <c r="N3" s="1"/>
      <c r="O3" s="14"/>
    </row>
    <row r="4" spans="3:15" ht="15.75">
      <c r="C4" s="21"/>
      <c r="D4" s="21"/>
      <c r="E4" s="21"/>
      <c r="F4" s="21"/>
      <c r="G4" s="21"/>
      <c r="H4" s="21"/>
      <c r="I4" s="21"/>
      <c r="J4" s="21"/>
      <c r="K4" s="21"/>
      <c r="L4" s="21"/>
      <c r="M4" s="21"/>
      <c r="N4" s="21"/>
      <c r="O4" s="21"/>
    </row>
    <row r="5" spans="2:15" ht="20.25">
      <c r="B5" s="625" t="s">
        <v>797</v>
      </c>
      <c r="C5" s="625"/>
      <c r="D5" s="625"/>
      <c r="E5" s="625"/>
      <c r="F5" s="625"/>
      <c r="G5" s="625"/>
      <c r="H5" s="625"/>
      <c r="I5" s="625"/>
      <c r="J5" s="21"/>
      <c r="K5" s="21"/>
      <c r="L5" s="21"/>
      <c r="M5" s="21"/>
      <c r="N5" s="21"/>
      <c r="O5" s="21"/>
    </row>
    <row r="6" spans="3:15" ht="15.75">
      <c r="C6" s="11"/>
      <c r="D6" s="11"/>
      <c r="E6" s="11"/>
      <c r="F6" s="11"/>
      <c r="G6" s="11"/>
      <c r="H6" s="11"/>
      <c r="I6" s="11"/>
      <c r="J6" s="11"/>
      <c r="K6" s="11"/>
      <c r="L6" s="11"/>
      <c r="M6" s="11"/>
      <c r="N6" s="11"/>
      <c r="O6" s="11"/>
    </row>
    <row r="7" spans="3:16" ht="16.5" thickBot="1">
      <c r="C7" s="22"/>
      <c r="D7" s="22"/>
      <c r="E7" s="22"/>
      <c r="G7" s="22"/>
      <c r="H7" s="22"/>
      <c r="I7" s="69" t="s">
        <v>732</v>
      </c>
      <c r="K7" s="22"/>
      <c r="L7" s="22"/>
      <c r="M7" s="22"/>
      <c r="N7" s="22"/>
      <c r="O7" s="22"/>
      <c r="P7" s="22"/>
    </row>
    <row r="8" spans="2:18" s="26" customFormat="1" ht="32.25" customHeight="1">
      <c r="B8" s="626" t="s">
        <v>739</v>
      </c>
      <c r="C8" s="717" t="s">
        <v>740</v>
      </c>
      <c r="D8" s="718" t="s">
        <v>715</v>
      </c>
      <c r="E8" s="718" t="s">
        <v>716</v>
      </c>
      <c r="F8" s="718" t="s">
        <v>717</v>
      </c>
      <c r="G8" s="622" t="s">
        <v>713</v>
      </c>
      <c r="H8" s="623"/>
      <c r="I8" s="721" t="s">
        <v>826</v>
      </c>
      <c r="J8" s="23"/>
      <c r="K8" s="23"/>
      <c r="L8" s="23"/>
      <c r="M8" s="23"/>
      <c r="N8" s="23"/>
      <c r="O8" s="24"/>
      <c r="P8" s="25"/>
      <c r="Q8" s="25"/>
      <c r="R8" s="25"/>
    </row>
    <row r="9" spans="2:18" s="26" customFormat="1" ht="60" customHeight="1" thickBot="1">
      <c r="B9" s="627"/>
      <c r="C9" s="719"/>
      <c r="D9" s="720"/>
      <c r="E9" s="720"/>
      <c r="F9" s="720"/>
      <c r="G9" s="715" t="s">
        <v>729</v>
      </c>
      <c r="H9" s="716" t="s">
        <v>794</v>
      </c>
      <c r="I9" s="722"/>
      <c r="J9" s="25"/>
      <c r="K9" s="25"/>
      <c r="L9" s="25"/>
      <c r="M9" s="25"/>
      <c r="N9" s="25"/>
      <c r="O9" s="25"/>
      <c r="P9" s="25"/>
      <c r="Q9" s="25"/>
      <c r="R9" s="25"/>
    </row>
    <row r="10" spans="2:18" s="8" customFormat="1" ht="24" customHeight="1">
      <c r="B10" s="88" t="s">
        <v>802</v>
      </c>
      <c r="C10" s="704" t="s">
        <v>791</v>
      </c>
      <c r="D10" s="329" t="s">
        <v>570</v>
      </c>
      <c r="E10" s="329" t="s">
        <v>570</v>
      </c>
      <c r="F10" s="329" t="s">
        <v>570</v>
      </c>
      <c r="G10" s="329"/>
      <c r="H10" s="329" t="s">
        <v>570</v>
      </c>
      <c r="I10" s="356" t="s">
        <v>570</v>
      </c>
      <c r="J10" s="357"/>
      <c r="K10" s="5"/>
      <c r="L10" s="5"/>
      <c r="M10" s="5"/>
      <c r="N10" s="5"/>
      <c r="O10" s="5"/>
      <c r="P10" s="5"/>
      <c r="Q10" s="5"/>
      <c r="R10" s="5"/>
    </row>
    <row r="11" spans="2:18" s="8" customFormat="1" ht="24" customHeight="1">
      <c r="B11" s="89" t="s">
        <v>803</v>
      </c>
      <c r="C11" s="705" t="s">
        <v>792</v>
      </c>
      <c r="D11" s="144" t="s">
        <v>570</v>
      </c>
      <c r="E11" s="144" t="s">
        <v>570</v>
      </c>
      <c r="F11" s="144" t="s">
        <v>570</v>
      </c>
      <c r="G11" s="144"/>
      <c r="H11" s="144" t="s">
        <v>570</v>
      </c>
      <c r="I11" s="358" t="s">
        <v>570</v>
      </c>
      <c r="J11" s="357"/>
      <c r="K11" s="5"/>
      <c r="L11" s="5"/>
      <c r="M11" s="5"/>
      <c r="N11" s="5"/>
      <c r="O11" s="5"/>
      <c r="P11" s="5"/>
      <c r="Q11" s="5"/>
      <c r="R11" s="5"/>
    </row>
    <row r="12" spans="2:18" s="8" customFormat="1" ht="24" customHeight="1">
      <c r="B12" s="89" t="s">
        <v>804</v>
      </c>
      <c r="C12" s="705" t="s">
        <v>787</v>
      </c>
      <c r="D12" s="144">
        <v>25000</v>
      </c>
      <c r="E12" s="144" t="s">
        <v>570</v>
      </c>
      <c r="F12" s="144">
        <v>25000</v>
      </c>
      <c r="G12" s="144">
        <v>18750</v>
      </c>
      <c r="H12" s="144">
        <v>45000</v>
      </c>
      <c r="I12" s="358" t="s">
        <v>570</v>
      </c>
      <c r="J12" s="357"/>
      <c r="K12" s="5"/>
      <c r="L12" s="5"/>
      <c r="M12" s="5"/>
      <c r="N12" s="5"/>
      <c r="O12" s="5"/>
      <c r="P12" s="5"/>
      <c r="Q12" s="5"/>
      <c r="R12" s="5"/>
    </row>
    <row r="13" spans="2:18" s="8" customFormat="1" ht="24" customHeight="1">
      <c r="B13" s="89" t="s">
        <v>805</v>
      </c>
      <c r="C13" s="705" t="s">
        <v>788</v>
      </c>
      <c r="D13" s="144">
        <v>120000</v>
      </c>
      <c r="E13" s="144" t="s">
        <v>570</v>
      </c>
      <c r="F13" s="144" t="s">
        <v>570</v>
      </c>
      <c r="G13" s="144"/>
      <c r="H13" s="144" t="s">
        <v>570</v>
      </c>
      <c r="I13" s="358" t="s">
        <v>570</v>
      </c>
      <c r="J13" s="357"/>
      <c r="K13" s="5"/>
      <c r="L13" s="5"/>
      <c r="M13" s="5"/>
      <c r="N13" s="5"/>
      <c r="O13" s="5"/>
      <c r="P13" s="5"/>
      <c r="Q13" s="5"/>
      <c r="R13" s="5"/>
    </row>
    <row r="14" spans="2:18" s="8" customFormat="1" ht="24" customHeight="1">
      <c r="B14" s="89" t="s">
        <v>806</v>
      </c>
      <c r="C14" s="705" t="s">
        <v>789</v>
      </c>
      <c r="D14" s="144">
        <v>230000</v>
      </c>
      <c r="E14" s="144">
        <v>442465.93</v>
      </c>
      <c r="F14" s="144">
        <v>230000</v>
      </c>
      <c r="G14" s="144">
        <v>172500</v>
      </c>
      <c r="H14" s="144">
        <v>108938.57</v>
      </c>
      <c r="I14" s="312">
        <f>H14/G14*100</f>
        <v>63.152794202898555</v>
      </c>
      <c r="J14" s="359"/>
      <c r="K14" s="5"/>
      <c r="L14" s="5"/>
      <c r="M14" s="5"/>
      <c r="N14" s="5"/>
      <c r="O14" s="5"/>
      <c r="P14" s="5"/>
      <c r="Q14" s="5"/>
      <c r="R14" s="5"/>
    </row>
    <row r="15" spans="2:18" s="8" customFormat="1" ht="24" customHeight="1">
      <c r="B15" s="89" t="s">
        <v>807</v>
      </c>
      <c r="C15" s="705" t="s">
        <v>790</v>
      </c>
      <c r="D15" s="144">
        <v>1800000</v>
      </c>
      <c r="E15" s="144">
        <v>1683000</v>
      </c>
      <c r="F15" s="144">
        <v>1800000</v>
      </c>
      <c r="G15" s="144">
        <v>1350000</v>
      </c>
      <c r="H15" s="144">
        <v>1363000</v>
      </c>
      <c r="I15" s="312">
        <f>H15/G15*100</f>
        <v>100.96296296296296</v>
      </c>
      <c r="J15" s="359"/>
      <c r="K15" s="5"/>
      <c r="L15" s="5"/>
      <c r="M15" s="5"/>
      <c r="N15" s="5"/>
      <c r="O15" s="5"/>
      <c r="P15" s="5"/>
      <c r="Q15" s="5"/>
      <c r="R15" s="5"/>
    </row>
    <row r="16" spans="2:18" s="8" customFormat="1" ht="24" customHeight="1" thickBot="1">
      <c r="B16" s="90" t="s">
        <v>808</v>
      </c>
      <c r="C16" s="706" t="s">
        <v>798</v>
      </c>
      <c r="D16" s="146" t="s">
        <v>570</v>
      </c>
      <c r="E16" s="146" t="s">
        <v>570</v>
      </c>
      <c r="F16" s="146" t="s">
        <v>570</v>
      </c>
      <c r="G16" s="146"/>
      <c r="H16" s="146"/>
      <c r="I16" s="147" t="s">
        <v>570</v>
      </c>
      <c r="J16" s="5"/>
      <c r="K16" s="5"/>
      <c r="L16" s="5"/>
      <c r="M16" s="5"/>
      <c r="N16" s="5"/>
      <c r="O16" s="5"/>
      <c r="P16" s="5"/>
      <c r="Q16" s="5"/>
      <c r="R16" s="5"/>
    </row>
    <row r="17" spans="2:6" ht="16.5" thickBot="1">
      <c r="B17" s="91"/>
      <c r="C17" s="91"/>
      <c r="D17" s="91"/>
      <c r="E17" s="91"/>
      <c r="F17" s="95"/>
    </row>
    <row r="18" spans="2:11" ht="20.25" customHeight="1">
      <c r="B18" s="710" t="s">
        <v>431</v>
      </c>
      <c r="C18" s="713" t="s">
        <v>791</v>
      </c>
      <c r="D18" s="713"/>
      <c r="E18" s="714"/>
      <c r="F18" s="626" t="s">
        <v>792</v>
      </c>
      <c r="G18" s="713"/>
      <c r="H18" s="714"/>
      <c r="I18" s="626" t="s">
        <v>787</v>
      </c>
      <c r="J18" s="713"/>
      <c r="K18" s="714"/>
    </row>
    <row r="19" spans="2:11" ht="15.75">
      <c r="B19" s="711"/>
      <c r="C19" s="66">
        <v>1</v>
      </c>
      <c r="D19" s="66">
        <v>2</v>
      </c>
      <c r="E19" s="92">
        <v>3</v>
      </c>
      <c r="F19" s="96">
        <v>4</v>
      </c>
      <c r="G19" s="66">
        <v>5</v>
      </c>
      <c r="H19" s="92">
        <v>6</v>
      </c>
      <c r="I19" s="96">
        <v>7</v>
      </c>
      <c r="J19" s="66">
        <v>8</v>
      </c>
      <c r="K19" s="92">
        <v>9</v>
      </c>
    </row>
    <row r="20" spans="2:11" ht="15.75">
      <c r="B20" s="712"/>
      <c r="C20" s="707" t="s">
        <v>432</v>
      </c>
      <c r="D20" s="707" t="s">
        <v>433</v>
      </c>
      <c r="E20" s="708" t="s">
        <v>434</v>
      </c>
      <c r="F20" s="709" t="s">
        <v>432</v>
      </c>
      <c r="G20" s="707" t="s">
        <v>433</v>
      </c>
      <c r="H20" s="708" t="s">
        <v>434</v>
      </c>
      <c r="I20" s="709" t="s">
        <v>432</v>
      </c>
      <c r="J20" s="707" t="s">
        <v>433</v>
      </c>
      <c r="K20" s="708" t="s">
        <v>434</v>
      </c>
    </row>
    <row r="21" spans="2:11" ht="15.75">
      <c r="B21" s="93">
        <v>1</v>
      </c>
      <c r="C21" s="327" t="s">
        <v>570</v>
      </c>
      <c r="D21" s="327" t="s">
        <v>570</v>
      </c>
      <c r="E21" s="332" t="s">
        <v>570</v>
      </c>
      <c r="F21" s="330" t="s">
        <v>570</v>
      </c>
      <c r="G21" s="327" t="s">
        <v>570</v>
      </c>
      <c r="H21" s="332" t="s">
        <v>570</v>
      </c>
      <c r="I21" s="334" t="s">
        <v>570</v>
      </c>
      <c r="J21" s="327" t="s">
        <v>570</v>
      </c>
      <c r="K21" s="332" t="s">
        <v>570</v>
      </c>
    </row>
    <row r="22" spans="2:11" ht="15.75">
      <c r="B22" s="93">
        <v>2</v>
      </c>
      <c r="C22" s="327" t="s">
        <v>570</v>
      </c>
      <c r="D22" s="327" t="s">
        <v>570</v>
      </c>
      <c r="E22" s="332" t="s">
        <v>570</v>
      </c>
      <c r="F22" s="330" t="s">
        <v>570</v>
      </c>
      <c r="G22" s="327" t="s">
        <v>570</v>
      </c>
      <c r="H22" s="332" t="s">
        <v>570</v>
      </c>
      <c r="I22" s="330" t="s">
        <v>570</v>
      </c>
      <c r="J22" s="327" t="s">
        <v>570</v>
      </c>
      <c r="K22" s="332" t="s">
        <v>570</v>
      </c>
    </row>
    <row r="23" spans="2:11" ht="15.75">
      <c r="B23" s="93">
        <v>3</v>
      </c>
      <c r="C23" s="327" t="s">
        <v>570</v>
      </c>
      <c r="D23" s="327" t="s">
        <v>570</v>
      </c>
      <c r="E23" s="332" t="s">
        <v>570</v>
      </c>
      <c r="F23" s="330" t="s">
        <v>570</v>
      </c>
      <c r="G23" s="327" t="s">
        <v>570</v>
      </c>
      <c r="H23" s="332" t="s">
        <v>570</v>
      </c>
      <c r="I23" s="330" t="s">
        <v>570</v>
      </c>
      <c r="J23" s="327" t="s">
        <v>570</v>
      </c>
      <c r="K23" s="332" t="s">
        <v>570</v>
      </c>
    </row>
    <row r="24" spans="2:11" ht="15.75">
      <c r="B24" s="93">
        <v>4</v>
      </c>
      <c r="C24" s="327" t="s">
        <v>570</v>
      </c>
      <c r="D24" s="327" t="s">
        <v>570</v>
      </c>
      <c r="E24" s="332" t="s">
        <v>570</v>
      </c>
      <c r="F24" s="330" t="s">
        <v>570</v>
      </c>
      <c r="G24" s="327" t="s">
        <v>570</v>
      </c>
      <c r="H24" s="332" t="s">
        <v>570</v>
      </c>
      <c r="I24" s="330" t="s">
        <v>570</v>
      </c>
      <c r="J24" s="327" t="s">
        <v>570</v>
      </c>
      <c r="K24" s="332" t="s">
        <v>570</v>
      </c>
    </row>
    <row r="25" spans="2:11" ht="15.75">
      <c r="B25" s="93">
        <v>5</v>
      </c>
      <c r="C25" s="327" t="s">
        <v>570</v>
      </c>
      <c r="D25" s="327" t="s">
        <v>570</v>
      </c>
      <c r="E25" s="332" t="s">
        <v>570</v>
      </c>
      <c r="F25" s="330" t="s">
        <v>570</v>
      </c>
      <c r="G25" s="327" t="s">
        <v>570</v>
      </c>
      <c r="H25" s="332" t="s">
        <v>570</v>
      </c>
      <c r="I25" s="330" t="s">
        <v>570</v>
      </c>
      <c r="J25" s="327" t="s">
        <v>570</v>
      </c>
      <c r="K25" s="332" t="s">
        <v>570</v>
      </c>
    </row>
    <row r="26" spans="2:11" ht="15.75">
      <c r="B26" s="93">
        <v>6</v>
      </c>
      <c r="C26" s="327" t="s">
        <v>570</v>
      </c>
      <c r="D26" s="327" t="s">
        <v>570</v>
      </c>
      <c r="E26" s="332" t="s">
        <v>570</v>
      </c>
      <c r="F26" s="330" t="s">
        <v>570</v>
      </c>
      <c r="G26" s="327" t="s">
        <v>570</v>
      </c>
      <c r="H26" s="332" t="s">
        <v>570</v>
      </c>
      <c r="I26" s="330" t="s">
        <v>570</v>
      </c>
      <c r="J26" s="327" t="s">
        <v>570</v>
      </c>
      <c r="K26" s="332" t="s">
        <v>570</v>
      </c>
    </row>
    <row r="27" spans="2:11" ht="15.75">
      <c r="B27" s="93">
        <v>7</v>
      </c>
      <c r="C27" s="327" t="s">
        <v>570</v>
      </c>
      <c r="D27" s="327" t="s">
        <v>570</v>
      </c>
      <c r="E27" s="332" t="s">
        <v>570</v>
      </c>
      <c r="F27" s="330" t="s">
        <v>570</v>
      </c>
      <c r="G27" s="327" t="s">
        <v>570</v>
      </c>
      <c r="H27" s="332" t="s">
        <v>570</v>
      </c>
      <c r="I27" s="330" t="s">
        <v>570</v>
      </c>
      <c r="J27" s="327" t="s">
        <v>570</v>
      </c>
      <c r="K27" s="332" t="s">
        <v>570</v>
      </c>
    </row>
    <row r="28" spans="2:11" ht="15.75">
      <c r="B28" s="93">
        <v>8</v>
      </c>
      <c r="C28" s="327" t="s">
        <v>570</v>
      </c>
      <c r="D28" s="327" t="s">
        <v>570</v>
      </c>
      <c r="E28" s="332" t="s">
        <v>570</v>
      </c>
      <c r="F28" s="330" t="s">
        <v>570</v>
      </c>
      <c r="G28" s="327" t="s">
        <v>570</v>
      </c>
      <c r="H28" s="332" t="s">
        <v>570</v>
      </c>
      <c r="I28" s="330" t="s">
        <v>570</v>
      </c>
      <c r="J28" s="327" t="s">
        <v>570</v>
      </c>
      <c r="K28" s="332" t="s">
        <v>570</v>
      </c>
    </row>
    <row r="29" spans="2:11" ht="15.75">
      <c r="B29" s="93">
        <v>9</v>
      </c>
      <c r="C29" s="327" t="s">
        <v>570</v>
      </c>
      <c r="D29" s="327" t="s">
        <v>570</v>
      </c>
      <c r="E29" s="332" t="s">
        <v>570</v>
      </c>
      <c r="F29" s="330" t="s">
        <v>570</v>
      </c>
      <c r="G29" s="327" t="s">
        <v>570</v>
      </c>
      <c r="H29" s="332" t="s">
        <v>570</v>
      </c>
      <c r="I29" s="330" t="s">
        <v>570</v>
      </c>
      <c r="J29" s="327" t="s">
        <v>570</v>
      </c>
      <c r="K29" s="332" t="s">
        <v>570</v>
      </c>
    </row>
    <row r="30" spans="2:11" ht="16.5" thickBot="1">
      <c r="B30" s="94">
        <v>10</v>
      </c>
      <c r="C30" s="328" t="s">
        <v>570</v>
      </c>
      <c r="D30" s="328" t="s">
        <v>570</v>
      </c>
      <c r="E30" s="333" t="s">
        <v>570</v>
      </c>
      <c r="F30" s="331" t="s">
        <v>570</v>
      </c>
      <c r="G30" s="328" t="s">
        <v>570</v>
      </c>
      <c r="H30" s="333" t="s">
        <v>570</v>
      </c>
      <c r="I30" s="331" t="s">
        <v>570</v>
      </c>
      <c r="J30" s="328" t="s">
        <v>570</v>
      </c>
      <c r="K30" s="333" t="s">
        <v>570</v>
      </c>
    </row>
    <row r="31" spans="2:11" ht="15.75">
      <c r="B31" s="702"/>
      <c r="C31" s="703"/>
      <c r="D31" s="703"/>
      <c r="E31" s="703"/>
      <c r="F31" s="703"/>
      <c r="G31" s="703"/>
      <c r="H31" s="703"/>
      <c r="I31" s="703"/>
      <c r="J31" s="703"/>
      <c r="K31" s="703"/>
    </row>
    <row r="32" spans="2:11" ht="15.75">
      <c r="B32" s="702"/>
      <c r="C32" s="703"/>
      <c r="D32" s="703"/>
      <c r="E32" s="703"/>
      <c r="F32" s="703"/>
      <c r="G32" s="703"/>
      <c r="H32" s="703"/>
      <c r="I32" s="703"/>
      <c r="J32" s="703"/>
      <c r="K32" s="703"/>
    </row>
    <row r="33" spans="2:11" ht="15.75">
      <c r="B33" s="702"/>
      <c r="C33" s="703"/>
      <c r="D33" s="703"/>
      <c r="E33" s="703"/>
      <c r="F33" s="703"/>
      <c r="G33" s="703"/>
      <c r="H33" s="703"/>
      <c r="I33" s="703"/>
      <c r="J33" s="703"/>
      <c r="K33" s="703"/>
    </row>
    <row r="34" spans="2:10" ht="20.25">
      <c r="B34" s="77"/>
      <c r="C34" s="77"/>
      <c r="D34" s="77"/>
      <c r="E34" s="77"/>
      <c r="F34" s="77"/>
      <c r="G34" s="620" t="s">
        <v>35</v>
      </c>
      <c r="H34" s="620"/>
      <c r="I34" s="620"/>
      <c r="J34" s="620"/>
    </row>
    <row r="35" spans="2:11" ht="20.25">
      <c r="B35" s="161" t="s">
        <v>118</v>
      </c>
      <c r="C35" s="551"/>
      <c r="D35" s="161"/>
      <c r="E35" s="77"/>
      <c r="F35" s="354" t="s">
        <v>439</v>
      </c>
      <c r="G35" s="621" t="s">
        <v>214</v>
      </c>
      <c r="H35" s="621"/>
      <c r="I35" s="621"/>
      <c r="J35" s="621"/>
      <c r="K35" s="77"/>
    </row>
    <row r="36" spans="2:11" ht="20.25">
      <c r="B36" s="535"/>
      <c r="C36" s="161"/>
      <c r="D36" s="161"/>
      <c r="E36" s="77"/>
      <c r="F36" s="77"/>
      <c r="G36" s="77"/>
      <c r="H36" s="424"/>
      <c r="I36" s="424"/>
      <c r="J36" s="424"/>
      <c r="K36" s="424"/>
    </row>
    <row r="37" spans="9:10" ht="20.25">
      <c r="I37" s="621"/>
      <c r="J37" s="621"/>
    </row>
  </sheetData>
  <sheetProtection/>
  <mergeCells count="16">
    <mergeCell ref="N2:O2"/>
    <mergeCell ref="B5:I5"/>
    <mergeCell ref="B18:B20"/>
    <mergeCell ref="C18:E18"/>
    <mergeCell ref="F18:H18"/>
    <mergeCell ref="I18:K18"/>
    <mergeCell ref="B8:B9"/>
    <mergeCell ref="I8:I9"/>
    <mergeCell ref="D8:D9"/>
    <mergeCell ref="I37:J37"/>
    <mergeCell ref="C8:C9"/>
    <mergeCell ref="E8:E9"/>
    <mergeCell ref="F8:F9"/>
    <mergeCell ref="G8:H8"/>
    <mergeCell ref="G34:J34"/>
    <mergeCell ref="G35:J35"/>
  </mergeCells>
  <printOptions/>
  <pageMargins left="0.7" right="0.7" top="0.75" bottom="0.54" header="0.3" footer="0.3"/>
  <pageSetup fitToHeight="1" fitToWidth="1"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2"/>
  <sheetViews>
    <sheetView zoomScalePageLayoutView="0" workbookViewId="0" topLeftCell="A7">
      <selection activeCell="D15" sqref="D15"/>
    </sheetView>
  </sheetViews>
  <sheetFormatPr defaultColWidth="9.140625" defaultRowHeight="12.75"/>
  <cols>
    <col min="1" max="1" width="5.421875" style="15" customWidth="1"/>
    <col min="2" max="2" width="18.00390625" style="15" bestFit="1" customWidth="1"/>
    <col min="3" max="3" width="18.00390625" style="15" customWidth="1"/>
    <col min="4" max="4" width="17.421875" style="15" customWidth="1"/>
    <col min="5" max="5" width="17.57421875" style="15" bestFit="1" customWidth="1"/>
    <col min="6" max="6" width="19.421875" style="15" customWidth="1"/>
    <col min="7" max="7" width="15.8515625" style="15" customWidth="1"/>
    <col min="8" max="8" width="17.8515625" style="15" customWidth="1"/>
    <col min="9" max="9" width="22.140625" style="15" customWidth="1"/>
    <col min="10" max="10" width="15.421875" style="15" bestFit="1" customWidth="1"/>
    <col min="11" max="11" width="18.421875" style="15" customWidth="1"/>
    <col min="12" max="16384" width="9.140625" style="15" customWidth="1"/>
  </cols>
  <sheetData>
    <row r="2" spans="2:10" ht="18.75">
      <c r="B2" s="1" t="s">
        <v>561</v>
      </c>
      <c r="C2" s="163"/>
      <c r="D2" s="43"/>
      <c r="E2" s="43"/>
      <c r="F2" s="20"/>
      <c r="G2" s="20"/>
      <c r="H2" s="20"/>
      <c r="J2" s="723" t="s">
        <v>448</v>
      </c>
    </row>
    <row r="3" spans="2:11" ht="15.75">
      <c r="B3" s="1" t="s">
        <v>562</v>
      </c>
      <c r="C3" s="163"/>
      <c r="D3" s="43"/>
      <c r="E3" s="43"/>
      <c r="F3" s="20"/>
      <c r="G3" s="20"/>
      <c r="H3" s="20"/>
      <c r="J3" s="10"/>
      <c r="K3" s="10"/>
    </row>
    <row r="6" spans="2:10" ht="20.25">
      <c r="B6" s="625" t="s">
        <v>542</v>
      </c>
      <c r="C6" s="625"/>
      <c r="D6" s="625"/>
      <c r="E6" s="625"/>
      <c r="F6" s="625"/>
      <c r="G6" s="625"/>
      <c r="H6" s="625"/>
      <c r="I6" s="625"/>
      <c r="J6" s="16"/>
    </row>
    <row r="7" spans="2:10" ht="0.75" customHeight="1" thickBot="1">
      <c r="B7" s="9"/>
      <c r="C7" s="9"/>
      <c r="D7" s="9"/>
      <c r="E7" s="9"/>
      <c r="F7" s="9"/>
      <c r="G7" s="9"/>
      <c r="H7" s="9"/>
      <c r="I7" s="9"/>
      <c r="J7" s="10" t="s">
        <v>98</v>
      </c>
    </row>
    <row r="8" spans="1:10" s="71" customFormat="1" ht="91.5" customHeight="1" thickBot="1">
      <c r="A8" s="99"/>
      <c r="B8" s="102" t="s">
        <v>444</v>
      </c>
      <c r="C8" s="103" t="s">
        <v>481</v>
      </c>
      <c r="D8" s="103" t="s">
        <v>446</v>
      </c>
      <c r="E8" s="103" t="s">
        <v>443</v>
      </c>
      <c r="F8" s="103" t="s">
        <v>447</v>
      </c>
      <c r="G8" s="103" t="s">
        <v>445</v>
      </c>
      <c r="H8" s="103" t="s">
        <v>549</v>
      </c>
      <c r="I8" s="103" t="s">
        <v>550</v>
      </c>
      <c r="J8" s="105" t="s">
        <v>548</v>
      </c>
    </row>
    <row r="9" spans="1:10" s="71" customFormat="1" ht="16.5" thickBot="1">
      <c r="A9" s="99"/>
      <c r="B9" s="102">
        <v>1</v>
      </c>
      <c r="C9" s="104">
        <v>2</v>
      </c>
      <c r="D9" s="103">
        <v>3</v>
      </c>
      <c r="E9" s="103">
        <v>4</v>
      </c>
      <c r="F9" s="104">
        <v>5</v>
      </c>
      <c r="G9" s="103">
        <v>6</v>
      </c>
      <c r="H9" s="103">
        <v>7</v>
      </c>
      <c r="I9" s="104">
        <v>8</v>
      </c>
      <c r="J9" s="105" t="s">
        <v>547</v>
      </c>
    </row>
    <row r="10" spans="1:10" s="71" customFormat="1" ht="15.75">
      <c r="A10" s="99"/>
      <c r="B10" s="110" t="s">
        <v>511</v>
      </c>
      <c r="C10" s="352">
        <v>201469395.4</v>
      </c>
      <c r="D10" s="111" t="s">
        <v>543</v>
      </c>
      <c r="E10" s="84"/>
      <c r="F10" s="101"/>
      <c r="G10" s="84"/>
      <c r="H10" s="84"/>
      <c r="I10" s="101"/>
      <c r="J10" s="109"/>
    </row>
    <row r="11" spans="1:10" ht="15.75">
      <c r="A11" s="100"/>
      <c r="B11" s="98" t="s">
        <v>141</v>
      </c>
      <c r="C11" s="352">
        <v>1215892.77</v>
      </c>
      <c r="D11" s="70" t="s">
        <v>480</v>
      </c>
      <c r="E11" s="18"/>
      <c r="F11" s="18"/>
      <c r="G11" s="18"/>
      <c r="H11" s="18"/>
      <c r="I11" s="18"/>
      <c r="J11" s="68"/>
    </row>
    <row r="12" spans="1:10" ht="15.75">
      <c r="A12" s="100"/>
      <c r="B12" s="98" t="s">
        <v>142</v>
      </c>
      <c r="C12" s="508"/>
      <c r="D12" s="70" t="s">
        <v>480</v>
      </c>
      <c r="E12" s="142"/>
      <c r="F12" s="142"/>
      <c r="G12" s="142"/>
      <c r="H12" s="142"/>
      <c r="I12" s="142"/>
      <c r="J12" s="86"/>
    </row>
    <row r="13" spans="1:10" ht="16.5" thickBot="1">
      <c r="A13" s="100"/>
      <c r="B13" s="106" t="s">
        <v>143</v>
      </c>
      <c r="C13" s="107"/>
      <c r="D13" s="107" t="s">
        <v>480</v>
      </c>
      <c r="E13" s="67"/>
      <c r="F13" s="67"/>
      <c r="G13" s="67"/>
      <c r="H13" s="67"/>
      <c r="I13" s="67"/>
      <c r="J13" s="86"/>
    </row>
    <row r="14" ht="15.75">
      <c r="J14" s="108"/>
    </row>
    <row r="15" spans="2:8" ht="15.75">
      <c r="B15" s="15" t="s">
        <v>546</v>
      </c>
      <c r="H15" s="72"/>
    </row>
    <row r="16" spans="2:8" ht="15.75">
      <c r="B16" s="15" t="s">
        <v>544</v>
      </c>
      <c r="H16" s="72"/>
    </row>
    <row r="17" spans="2:8" ht="15.75" customHeight="1">
      <c r="B17" s="72" t="s">
        <v>545</v>
      </c>
      <c r="C17" s="72"/>
      <c r="D17" s="72"/>
      <c r="H17" s="141"/>
    </row>
    <row r="18" spans="2:8" ht="15.75">
      <c r="B18" s="72"/>
      <c r="C18" s="72"/>
      <c r="D18" s="72"/>
      <c r="H18" s="141"/>
    </row>
    <row r="19" spans="2:10" ht="20.25">
      <c r="B19" s="299"/>
      <c r="C19" s="299"/>
      <c r="D19" s="299"/>
      <c r="E19" s="299"/>
      <c r="F19" s="299"/>
      <c r="G19" s="299"/>
      <c r="H19" s="299"/>
      <c r="I19" s="299"/>
      <c r="J19" s="299"/>
    </row>
    <row r="20" spans="2:10" ht="20.25">
      <c r="B20" s="724" t="s">
        <v>118</v>
      </c>
      <c r="C20" s="725"/>
      <c r="D20" s="726"/>
      <c r="E20" s="726"/>
      <c r="F20" s="727" t="s">
        <v>800</v>
      </c>
      <c r="G20" s="299"/>
      <c r="H20" s="728" t="s">
        <v>565</v>
      </c>
      <c r="I20" s="728"/>
      <c r="J20" s="728"/>
    </row>
    <row r="21" spans="2:10" ht="20.25">
      <c r="B21" s="299"/>
      <c r="C21" s="299"/>
      <c r="D21" s="299"/>
      <c r="E21" s="299"/>
      <c r="F21" s="299"/>
      <c r="G21" s="299"/>
      <c r="H21" s="728" t="s">
        <v>566</v>
      </c>
      <c r="I21" s="728"/>
      <c r="J21" s="728"/>
    </row>
    <row r="22" spans="2:10" ht="20.25">
      <c r="B22" s="299"/>
      <c r="C22" s="299"/>
      <c r="D22" s="299"/>
      <c r="E22" s="299"/>
      <c r="F22" s="299"/>
      <c r="G22" s="299"/>
      <c r="H22" s="299"/>
      <c r="I22" s="299"/>
      <c r="J22" s="299"/>
    </row>
  </sheetData>
  <sheetProtection/>
  <mergeCells count="3">
    <mergeCell ref="B6:I6"/>
    <mergeCell ref="H20:J20"/>
    <mergeCell ref="H21:J21"/>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vukasin.koruga</cp:lastModifiedBy>
  <cp:lastPrinted>2016-10-28T09:34:54Z</cp:lastPrinted>
  <dcterms:created xsi:type="dcterms:W3CDTF">2013-03-12T08:27:17Z</dcterms:created>
  <dcterms:modified xsi:type="dcterms:W3CDTF">2016-10-28T09:35:29Z</dcterms:modified>
  <cp:category/>
  <cp:version/>
  <cp:contentType/>
  <cp:contentStatus/>
</cp:coreProperties>
</file>